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inoy Akawntant\Pinoy akawntant website\Download Page\"/>
    </mc:Choice>
  </mc:AlternateContent>
  <xr:revisionPtr revIDLastSave="0" documentId="8_{8FEDFDBF-F00D-45C8-85E6-E8AF563F44D6}" xr6:coauthVersionLast="47" xr6:coauthVersionMax="47" xr10:uidLastSave="{00000000-0000-0000-0000-000000000000}"/>
  <bookViews>
    <workbookView xWindow="-110" yWindow="-110" windowWidth="19420" windowHeight="11020" xr2:uid="{6270E69A-7ED7-4058-8E68-5E7C6EF48FBB}"/>
  </bookViews>
  <sheets>
    <sheet name="Shopee Cash Receipt Boo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2" i="1" l="1"/>
  <c r="S60" i="1"/>
  <c r="M60" i="1"/>
  <c r="L60" i="1"/>
  <c r="S58" i="1"/>
  <c r="Q58" i="1"/>
  <c r="Q60" i="1" s="1"/>
  <c r="O58" i="1"/>
  <c r="O60" i="1" s="1"/>
  <c r="N58" i="1"/>
  <c r="M58" i="1"/>
  <c r="L58" i="1"/>
  <c r="K58" i="1"/>
  <c r="K60" i="1" s="1"/>
  <c r="J58" i="1"/>
  <c r="J60" i="1" s="1"/>
  <c r="J62" i="1" s="1"/>
  <c r="S56" i="1"/>
  <c r="T56" i="1" s="1"/>
  <c r="T58" i="1" s="1"/>
  <c r="I56" i="1"/>
  <c r="I58" i="1" s="1"/>
  <c r="I60" i="1" s="1"/>
  <c r="S54" i="1"/>
  <c r="Q54" i="1"/>
  <c r="O54" i="1"/>
  <c r="N54" i="1"/>
  <c r="M54" i="1"/>
  <c r="L54" i="1"/>
  <c r="K54" i="1"/>
  <c r="J54" i="1"/>
  <c r="I54" i="1"/>
  <c r="S52" i="1"/>
  <c r="T52" i="1" s="1"/>
  <c r="T54" i="1" s="1"/>
  <c r="S50" i="1"/>
  <c r="Q50" i="1"/>
  <c r="O50" i="1"/>
  <c r="N50" i="1"/>
  <c r="M50" i="1"/>
  <c r="L50" i="1"/>
  <c r="K50" i="1"/>
  <c r="J50" i="1"/>
  <c r="I50" i="1"/>
  <c r="S48" i="1"/>
  <c r="T48" i="1" s="1"/>
  <c r="T50" i="1" s="1"/>
  <c r="Q46" i="1"/>
  <c r="L46" i="1"/>
  <c r="Q44" i="1"/>
  <c r="O44" i="1"/>
  <c r="N44" i="1"/>
  <c r="N46" i="1" s="1"/>
  <c r="M44" i="1"/>
  <c r="L44" i="1"/>
  <c r="J44" i="1"/>
  <c r="J46" i="1" s="1"/>
  <c r="S43" i="1"/>
  <c r="T43" i="1" s="1"/>
  <c r="O43" i="1"/>
  <c r="M43" i="1"/>
  <c r="K43" i="1"/>
  <c r="I43" i="1"/>
  <c r="S42" i="1"/>
  <c r="S44" i="1" s="1"/>
  <c r="O42" i="1"/>
  <c r="M42" i="1"/>
  <c r="K42" i="1"/>
  <c r="K44" i="1" s="1"/>
  <c r="I42" i="1"/>
  <c r="I44" i="1" s="1"/>
  <c r="Q40" i="1"/>
  <c r="N40" i="1"/>
  <c r="L40" i="1"/>
  <c r="J40" i="1"/>
  <c r="S39" i="1"/>
  <c r="T39" i="1" s="1"/>
  <c r="O39" i="1"/>
  <c r="M39" i="1"/>
  <c r="K39" i="1"/>
  <c r="I39" i="1"/>
  <c r="S38" i="1"/>
  <c r="S40" i="1" s="1"/>
  <c r="O38" i="1"/>
  <c r="K38" i="1" s="1"/>
  <c r="M38" i="1"/>
  <c r="M40" i="1" s="1"/>
  <c r="Q36" i="1"/>
  <c r="N36" i="1"/>
  <c r="L36" i="1"/>
  <c r="J36" i="1"/>
  <c r="S35" i="1"/>
  <c r="T35" i="1" s="1"/>
  <c r="O35" i="1"/>
  <c r="K35" i="1" s="1"/>
  <c r="I35" i="1" s="1"/>
  <c r="M35" i="1"/>
  <c r="S34" i="1"/>
  <c r="S36" i="1" s="1"/>
  <c r="O34" i="1"/>
  <c r="O36" i="1" s="1"/>
  <c r="M34" i="1"/>
  <c r="M36" i="1" s="1"/>
  <c r="K34" i="1"/>
  <c r="I34" i="1"/>
  <c r="L32" i="1"/>
  <c r="J32" i="1"/>
  <c r="S30" i="1"/>
  <c r="Q30" i="1"/>
  <c r="N30" i="1"/>
  <c r="N32" i="1" s="1"/>
  <c r="L30" i="1"/>
  <c r="J30" i="1"/>
  <c r="S29" i="1"/>
  <c r="T29" i="1" s="1"/>
  <c r="O29" i="1"/>
  <c r="K29" i="1" s="1"/>
  <c r="I29" i="1" s="1"/>
  <c r="M29" i="1"/>
  <c r="M30" i="1" s="1"/>
  <c r="S28" i="1"/>
  <c r="T28" i="1" s="1"/>
  <c r="O28" i="1"/>
  <c r="O30" i="1" s="1"/>
  <c r="O32" i="1" s="1"/>
  <c r="M28" i="1"/>
  <c r="K28" i="1"/>
  <c r="K30" i="1" s="1"/>
  <c r="I28" i="1"/>
  <c r="I30" i="1" s="1"/>
  <c r="S26" i="1"/>
  <c r="Q26" i="1"/>
  <c r="Q32" i="1" s="1"/>
  <c r="O26" i="1"/>
  <c r="N26" i="1"/>
  <c r="L26" i="1"/>
  <c r="J26" i="1"/>
  <c r="S25" i="1"/>
  <c r="T25" i="1" s="1"/>
  <c r="O25" i="1"/>
  <c r="M25" i="1"/>
  <c r="K25" i="1"/>
  <c r="I25" i="1"/>
  <c r="S24" i="1"/>
  <c r="T24" i="1" s="1"/>
  <c r="T26" i="1" s="1"/>
  <c r="O24" i="1"/>
  <c r="K24" i="1" s="1"/>
  <c r="M24" i="1"/>
  <c r="M26" i="1" s="1"/>
  <c r="Q22" i="1"/>
  <c r="O22" i="1"/>
  <c r="N22" i="1"/>
  <c r="M22" i="1"/>
  <c r="L22" i="1"/>
  <c r="J22" i="1"/>
  <c r="S21" i="1"/>
  <c r="T21" i="1" s="1"/>
  <c r="O21" i="1"/>
  <c r="M21" i="1"/>
  <c r="K21" i="1"/>
  <c r="I21" i="1"/>
  <c r="S20" i="1"/>
  <c r="S22" i="1" s="1"/>
  <c r="O20" i="1"/>
  <c r="M20" i="1"/>
  <c r="K20" i="1"/>
  <c r="K22" i="1" s="1"/>
  <c r="I20" i="1"/>
  <c r="I22" i="1" s="1"/>
  <c r="Q18" i="1"/>
  <c r="N18" i="1"/>
  <c r="L18" i="1"/>
  <c r="Q16" i="1"/>
  <c r="N16" i="1"/>
  <c r="L16" i="1"/>
  <c r="J16" i="1"/>
  <c r="J18" i="1" s="1"/>
  <c r="S15" i="1"/>
  <c r="T15" i="1" s="1"/>
  <c r="O15" i="1"/>
  <c r="K15" i="1" s="1"/>
  <c r="I15" i="1" s="1"/>
  <c r="M15" i="1"/>
  <c r="S14" i="1"/>
  <c r="S16" i="1" s="1"/>
  <c r="S18" i="1" s="1"/>
  <c r="O14" i="1"/>
  <c r="O16" i="1" s="1"/>
  <c r="M14" i="1"/>
  <c r="M16" i="1" s="1"/>
  <c r="K14" i="1"/>
  <c r="I14" i="1"/>
  <c r="Q12" i="1"/>
  <c r="N12" i="1"/>
  <c r="L12" i="1"/>
  <c r="J12" i="1"/>
  <c r="I12" i="1"/>
  <c r="S11" i="1"/>
  <c r="T11" i="1" s="1"/>
  <c r="O11" i="1"/>
  <c r="M11" i="1"/>
  <c r="K11" i="1"/>
  <c r="I11" i="1"/>
  <c r="S10" i="1"/>
  <c r="S12" i="1" s="1"/>
  <c r="O10" i="1"/>
  <c r="O12" i="1" s="1"/>
  <c r="M10" i="1"/>
  <c r="M12" i="1" s="1"/>
  <c r="K10" i="1"/>
  <c r="K12" i="1" s="1"/>
  <c r="I10" i="1"/>
  <c r="S8" i="1"/>
  <c r="Q8" i="1"/>
  <c r="N8" i="1"/>
  <c r="L8" i="1"/>
  <c r="J8" i="1"/>
  <c r="S7" i="1"/>
  <c r="T7" i="1" s="1"/>
  <c r="O7" i="1"/>
  <c r="K7" i="1" s="1"/>
  <c r="I7" i="1" s="1"/>
  <c r="M7" i="1"/>
  <c r="M8" i="1" s="1"/>
  <c r="S6" i="1"/>
  <c r="T6" i="1" s="1"/>
  <c r="T8" i="1" s="1"/>
  <c r="O6" i="1"/>
  <c r="O8" i="1" s="1"/>
  <c r="M6" i="1"/>
  <c r="K6" i="1"/>
  <c r="K8" i="1" s="1"/>
  <c r="I6" i="1"/>
  <c r="I8" i="1" s="1"/>
  <c r="K26" i="1" l="1"/>
  <c r="K32" i="1" s="1"/>
  <c r="I24" i="1"/>
  <c r="I26" i="1" s="1"/>
  <c r="I32" i="1" s="1"/>
  <c r="O62" i="1"/>
  <c r="S46" i="1"/>
  <c r="S32" i="1"/>
  <c r="Q62" i="1"/>
  <c r="I16" i="1"/>
  <c r="I18" i="1" s="1"/>
  <c r="I36" i="1"/>
  <c r="I46" i="1"/>
  <c r="I62" i="1" s="1"/>
  <c r="M46" i="1"/>
  <c r="M62" i="1" s="1"/>
  <c r="K16" i="1"/>
  <c r="K18" i="1" s="1"/>
  <c r="T30" i="1"/>
  <c r="T32" i="1" s="1"/>
  <c r="K36" i="1"/>
  <c r="I38" i="1"/>
  <c r="I40" i="1" s="1"/>
  <c r="K40" i="1"/>
  <c r="K46" i="1"/>
  <c r="M18" i="1"/>
  <c r="M32" i="1"/>
  <c r="S62" i="1"/>
  <c r="O18" i="1"/>
  <c r="T60" i="1"/>
  <c r="T38" i="1"/>
  <c r="T40" i="1" s="1"/>
  <c r="T10" i="1"/>
  <c r="T12" i="1" s="1"/>
  <c r="T20" i="1"/>
  <c r="T22" i="1" s="1"/>
  <c r="T42" i="1"/>
  <c r="T44" i="1" s="1"/>
  <c r="O40" i="1"/>
  <c r="O46" i="1" s="1"/>
  <c r="T14" i="1"/>
  <c r="T16" i="1" s="1"/>
  <c r="T34" i="1"/>
  <c r="T36" i="1" s="1"/>
  <c r="K62" i="1" l="1"/>
  <c r="K64" i="1" s="1"/>
  <c r="T62" i="1"/>
  <c r="T18" i="1"/>
  <c r="T46" i="1"/>
</calcChain>
</file>

<file path=xl/sharedStrings.xml><?xml version="1.0" encoding="utf-8"?>
<sst xmlns="http://schemas.openxmlformats.org/spreadsheetml/2006/main" count="91" uniqueCount="67">
  <si>
    <t>PINOY AKAWNTANT</t>
  </si>
  <si>
    <t>CASH RECEIPTS JOURNAL</t>
  </si>
  <si>
    <t>DATE</t>
  </si>
  <si>
    <t>INVOICE NUMBERS/REFERENCE</t>
  </si>
  <si>
    <t>CUSTOMER / DESCRIPTION</t>
  </si>
  <si>
    <t>DEBIT</t>
  </si>
  <si>
    <t>CREDIT</t>
  </si>
  <si>
    <t>CASH</t>
  </si>
  <si>
    <t>CREDITABLE WITHHOLDING TAX</t>
  </si>
  <si>
    <t xml:space="preserve">FEES AND CHARGES </t>
  </si>
  <si>
    <t>SALES RETURNS, ALLOWANCES, DISCOUNTS</t>
  </si>
  <si>
    <t>SALES</t>
  </si>
  <si>
    <t>COST OF GOODS SOLD</t>
  </si>
  <si>
    <t>MERCHANDISE INVENTORY</t>
  </si>
  <si>
    <t>Jan</t>
  </si>
  <si>
    <t>SI 001</t>
  </si>
  <si>
    <t>Various Customers</t>
  </si>
  <si>
    <t>SI 002</t>
  </si>
  <si>
    <t>TOTAL JANUARY</t>
  </si>
  <si>
    <t>Feb</t>
  </si>
  <si>
    <t>SI 003</t>
  </si>
  <si>
    <t>SI 004</t>
  </si>
  <si>
    <t>TOTAL FEBRUARY</t>
  </si>
  <si>
    <t>Mar</t>
  </si>
  <si>
    <t>SI 005</t>
  </si>
  <si>
    <t>SI 006</t>
  </si>
  <si>
    <t>TOTAL MARCH</t>
  </si>
  <si>
    <t>TOTAL 1ST QUARTER</t>
  </si>
  <si>
    <t>Apr</t>
  </si>
  <si>
    <t>SI 007</t>
  </si>
  <si>
    <t>SI 008</t>
  </si>
  <si>
    <t>TOTAL APRIL</t>
  </si>
  <si>
    <t>May</t>
  </si>
  <si>
    <t>SI 009</t>
  </si>
  <si>
    <t>SI 010</t>
  </si>
  <si>
    <t>TOTAL MAY</t>
  </si>
  <si>
    <t>Jun</t>
  </si>
  <si>
    <t>SI 011</t>
  </si>
  <si>
    <t>SI 012</t>
  </si>
  <si>
    <t>TOTAL JUNE</t>
  </si>
  <si>
    <t>TOTAL 2ND QUARTER</t>
  </si>
  <si>
    <t>Jul</t>
  </si>
  <si>
    <t>SI 013</t>
  </si>
  <si>
    <t>SI 014</t>
  </si>
  <si>
    <t>TOTAL JULY</t>
  </si>
  <si>
    <t>Aug</t>
  </si>
  <si>
    <t>SI 015</t>
  </si>
  <si>
    <t>SI 016</t>
  </si>
  <si>
    <t>TOTAL AUGUST</t>
  </si>
  <si>
    <t>Sep</t>
  </si>
  <si>
    <t>SI 017</t>
  </si>
  <si>
    <t>SI 018</t>
  </si>
  <si>
    <t>TOTAL SEPTEMBER</t>
  </si>
  <si>
    <t>TOTAL 3RD QUARTER</t>
  </si>
  <si>
    <t>Oct</t>
  </si>
  <si>
    <t>SI 019</t>
  </si>
  <si>
    <t>Various Shopee Customers</t>
  </si>
  <si>
    <t>TOTAL OCTOBER</t>
  </si>
  <si>
    <t>Nov</t>
  </si>
  <si>
    <t>SI 021</t>
  </si>
  <si>
    <t>TOTAL NOVEMBER</t>
  </si>
  <si>
    <t>Dec</t>
  </si>
  <si>
    <t>SI 023</t>
  </si>
  <si>
    <t>TOTAL DECEMBER</t>
  </si>
  <si>
    <t>TOTAL 4TH QUARTER</t>
  </si>
  <si>
    <t>TOTAL 2024</t>
  </si>
  <si>
    <t>1st to 3rd 2307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</si>
</sst>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45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5" tint="-0.249977111117893"/>
      </top>
      <bottom/>
      <diagonal/>
    </border>
    <border>
      <left style="thin">
        <color theme="4"/>
      </left>
      <right/>
      <top style="thin">
        <color theme="5" tint="-0.249977111117893"/>
      </top>
      <bottom/>
      <diagonal/>
    </border>
    <border>
      <left/>
      <right style="thin">
        <color rgb="FFFF0000"/>
      </right>
      <top style="thin">
        <color theme="5" tint="-0.249977111117893"/>
      </top>
      <bottom/>
      <diagonal/>
    </border>
    <border>
      <left style="thin">
        <color theme="4"/>
      </left>
      <right style="thin">
        <color theme="4"/>
      </right>
      <top style="thin">
        <color theme="5" tint="-0.249977111117893"/>
      </top>
      <bottom style="thin">
        <color theme="4"/>
      </bottom>
      <diagonal/>
    </border>
    <border>
      <left/>
      <right/>
      <top style="thin">
        <color theme="5" tint="-0.249977111117893"/>
      </top>
      <bottom style="thin">
        <color theme="4"/>
      </bottom>
      <diagonal/>
    </border>
    <border>
      <left style="thin">
        <color theme="4"/>
      </left>
      <right/>
      <top style="thin">
        <color theme="5" tint="-0.249977111117893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 style="thin">
        <color rgb="FFFF0000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rgb="FFFF0000"/>
      </bottom>
      <diagonal/>
    </border>
    <border>
      <left/>
      <right/>
      <top style="thin">
        <color theme="4"/>
      </top>
      <bottom style="thin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rgb="FFFF0000"/>
      </bottom>
      <diagonal/>
    </border>
    <border>
      <left style="thin">
        <color rgb="FFFF0000"/>
      </left>
      <right/>
      <top style="thin">
        <color theme="4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thin">
        <color theme="4"/>
      </left>
      <right/>
      <top style="thin">
        <color rgb="FFFF0000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ck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theme="4"/>
      </top>
      <bottom style="thick">
        <color indexed="64"/>
      </bottom>
      <diagonal/>
    </border>
    <border>
      <left/>
      <right style="thin">
        <color theme="4"/>
      </right>
      <top style="thin">
        <color theme="4"/>
      </top>
      <bottom style="thick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ck">
        <color indexed="64"/>
      </bottom>
      <diagonal/>
    </border>
    <border>
      <left/>
      <right/>
      <top style="thin">
        <color theme="4"/>
      </top>
      <bottom style="thick">
        <color indexed="64"/>
      </bottom>
      <diagonal/>
    </border>
    <border>
      <left style="thin">
        <color rgb="FFFF0000"/>
      </left>
      <right style="thin">
        <color rgb="FFFF0000"/>
      </right>
      <top style="thick">
        <color indexed="64"/>
      </top>
      <bottom style="thick">
        <color indexed="64"/>
      </bottom>
      <diagonal/>
    </border>
    <border>
      <left style="thin">
        <color rgb="FFFF0000"/>
      </left>
      <right style="thin">
        <color theme="4"/>
      </right>
      <top style="thick">
        <color indexed="64"/>
      </top>
      <bottom style="thick">
        <color indexed="64"/>
      </bottom>
      <diagonal/>
    </border>
    <border>
      <left style="thin">
        <color theme="4"/>
      </left>
      <right style="thin">
        <color theme="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n">
        <color theme="4"/>
      </left>
      <right/>
      <top style="thick">
        <color indexed="64"/>
      </top>
      <bottom style="thick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rgb="FFFF0000"/>
      </left>
      <right style="thin">
        <color rgb="FFFF0000"/>
      </right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rgb="FFFF0000"/>
      </right>
      <top style="thin">
        <color theme="4"/>
      </top>
      <bottom/>
      <diagonal/>
    </border>
    <border>
      <left/>
      <right style="thin">
        <color rgb="FFFF0000"/>
      </right>
      <top style="thin">
        <color theme="4"/>
      </top>
      <bottom style="thin">
        <color theme="4"/>
      </bottom>
      <diagonal/>
    </border>
    <border>
      <left style="thin">
        <color rgb="FFFF0000"/>
      </left>
      <right style="thin">
        <color rgb="FFFF0000"/>
      </right>
      <top style="thin">
        <color indexed="64"/>
      </top>
      <bottom style="double">
        <color indexed="64"/>
      </bottom>
      <diagonal/>
    </border>
    <border>
      <left style="thin">
        <color rgb="FFFF0000"/>
      </left>
      <right style="thin">
        <color theme="4"/>
      </right>
      <top style="thin">
        <color indexed="64"/>
      </top>
      <bottom style="double">
        <color indexed="64"/>
      </bottom>
      <diagonal/>
    </border>
    <border>
      <left style="thin">
        <color theme="4"/>
      </left>
      <right style="thin">
        <color theme="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4"/>
      </left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right"/>
    </xf>
    <xf numFmtId="0" fontId="2" fillId="0" borderId="7" xfId="0" applyFont="1" applyBorder="1"/>
    <xf numFmtId="0" fontId="2" fillId="0" borderId="8" xfId="0" quotePrefix="1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43" fontId="2" fillId="0" borderId="17" xfId="1" applyFont="1" applyBorder="1" applyAlignment="1">
      <alignment horizontal="center"/>
    </xf>
    <xf numFmtId="43" fontId="2" fillId="0" borderId="18" xfId="1" applyFont="1" applyBorder="1"/>
    <xf numFmtId="43" fontId="2" fillId="0" borderId="19" xfId="1" applyFont="1" applyBorder="1" applyAlignment="1">
      <alignment horizontal="center"/>
    </xf>
    <xf numFmtId="43" fontId="2" fillId="0" borderId="7" xfId="1" applyFont="1" applyBorder="1"/>
    <xf numFmtId="43" fontId="2" fillId="0" borderId="7" xfId="0" applyNumberFormat="1" applyFont="1" applyBorder="1"/>
    <xf numFmtId="0" fontId="2" fillId="0" borderId="20" xfId="0" quotePrefix="1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24" xfId="0" applyFont="1" applyBorder="1"/>
    <xf numFmtId="43" fontId="2" fillId="0" borderId="23" xfId="1" applyFont="1" applyBorder="1"/>
    <xf numFmtId="43" fontId="2" fillId="0" borderId="20" xfId="1" applyFont="1" applyBorder="1" applyAlignment="1">
      <alignment horizontal="center"/>
    </xf>
    <xf numFmtId="43" fontId="2" fillId="0" borderId="23" xfId="1" applyFont="1" applyBorder="1" applyAlignment="1">
      <alignment horizontal="center"/>
    </xf>
    <xf numFmtId="0" fontId="2" fillId="4" borderId="25" xfId="0" applyFont="1" applyFill="1" applyBorder="1"/>
    <xf numFmtId="0" fontId="2" fillId="4" borderId="26" xfId="0" applyFont="1" applyFill="1" applyBorder="1"/>
    <xf numFmtId="0" fontId="2" fillId="4" borderId="27" xfId="0" applyFont="1" applyFill="1" applyBorder="1"/>
    <xf numFmtId="0" fontId="3" fillId="4" borderId="28" xfId="0" applyFont="1" applyFill="1" applyBorder="1"/>
    <xf numFmtId="0" fontId="3" fillId="4" borderId="27" xfId="0" applyFont="1" applyFill="1" applyBorder="1"/>
    <xf numFmtId="43" fontId="3" fillId="4" borderId="29" xfId="1" applyFont="1" applyFill="1" applyBorder="1" applyAlignment="1">
      <alignment horizontal="center"/>
    </xf>
    <xf numFmtId="0" fontId="2" fillId="0" borderId="19" xfId="0" applyFont="1" applyBorder="1"/>
    <xf numFmtId="0" fontId="2" fillId="0" borderId="30" xfId="0" applyFont="1" applyBorder="1"/>
    <xf numFmtId="0" fontId="2" fillId="0" borderId="18" xfId="0" applyFont="1" applyBorder="1"/>
    <xf numFmtId="0" fontId="2" fillId="0" borderId="31" xfId="0" applyFont="1" applyBorder="1"/>
    <xf numFmtId="0" fontId="2" fillId="5" borderId="25" xfId="0" applyFont="1" applyFill="1" applyBorder="1"/>
    <xf numFmtId="0" fontId="2" fillId="5" borderId="26" xfId="0" applyFont="1" applyFill="1" applyBorder="1"/>
    <xf numFmtId="0" fontId="2" fillId="5" borderId="27" xfId="0" applyFont="1" applyFill="1" applyBorder="1"/>
    <xf numFmtId="0" fontId="3" fillId="5" borderId="28" xfId="0" applyFont="1" applyFill="1" applyBorder="1"/>
    <xf numFmtId="0" fontId="3" fillId="5" borderId="27" xfId="0" applyFont="1" applyFill="1" applyBorder="1"/>
    <xf numFmtId="43" fontId="3" fillId="5" borderId="29" xfId="1" applyFont="1" applyFill="1" applyBorder="1" applyAlignment="1">
      <alignment horizontal="center"/>
    </xf>
    <xf numFmtId="0" fontId="2" fillId="0" borderId="8" xfId="0" applyFont="1" applyBorder="1"/>
    <xf numFmtId="43" fontId="2" fillId="0" borderId="8" xfId="1" applyFont="1" applyBorder="1" applyAlignment="1">
      <alignment horizontal="center"/>
    </xf>
    <xf numFmtId="0" fontId="2" fillId="0" borderId="32" xfId="0" applyFont="1" applyBorder="1"/>
    <xf numFmtId="43" fontId="2" fillId="0" borderId="31" xfId="1" applyFont="1" applyBorder="1" applyAlignment="1">
      <alignment horizontal="center"/>
    </xf>
    <xf numFmtId="0" fontId="3" fillId="0" borderId="18" xfId="0" applyFont="1" applyBorder="1"/>
    <xf numFmtId="0" fontId="2" fillId="0" borderId="18" xfId="0" applyFont="1" applyBorder="1" applyAlignment="1">
      <alignment horizontal="right"/>
    </xf>
    <xf numFmtId="43" fontId="2" fillId="0" borderId="18" xfId="0" applyNumberFormat="1" applyFont="1" applyBorder="1"/>
    <xf numFmtId="0" fontId="2" fillId="0" borderId="33" xfId="0" applyFont="1" applyBorder="1"/>
    <xf numFmtId="0" fontId="2" fillId="0" borderId="34" xfId="0" applyFont="1" applyBorder="1"/>
    <xf numFmtId="0" fontId="2" fillId="0" borderId="35" xfId="0" applyFont="1" applyBorder="1"/>
    <xf numFmtId="0" fontId="2" fillId="0" borderId="36" xfId="0" applyFont="1" applyBorder="1"/>
    <xf numFmtId="0" fontId="2" fillId="0" borderId="37" xfId="0" applyFont="1" applyBorder="1"/>
    <xf numFmtId="43" fontId="2" fillId="0" borderId="38" xfId="1" applyFont="1" applyBorder="1"/>
    <xf numFmtId="43" fontId="2" fillId="0" borderId="36" xfId="1" applyFont="1" applyBorder="1"/>
    <xf numFmtId="43" fontId="2" fillId="0" borderId="39" xfId="1" applyFont="1" applyBorder="1"/>
    <xf numFmtId="0" fontId="2" fillId="6" borderId="40" xfId="0" applyFont="1" applyFill="1" applyBorder="1"/>
    <xf numFmtId="0" fontId="2" fillId="6" borderId="41" xfId="0" applyFont="1" applyFill="1" applyBorder="1"/>
    <xf numFmtId="0" fontId="2" fillId="6" borderId="42" xfId="0" applyFont="1" applyFill="1" applyBorder="1"/>
    <xf numFmtId="0" fontId="3" fillId="6" borderId="43" xfId="0" applyFont="1" applyFill="1" applyBorder="1"/>
    <xf numFmtId="0" fontId="3" fillId="6" borderId="42" xfId="0" applyFont="1" applyFill="1" applyBorder="1"/>
    <xf numFmtId="43" fontId="3" fillId="6" borderId="44" xfId="1" applyFont="1" applyFill="1" applyBorder="1" applyAlignment="1">
      <alignment horizontal="center"/>
    </xf>
    <xf numFmtId="43" fontId="2" fillId="0" borderId="9" xfId="1" applyFont="1" applyBorder="1"/>
    <xf numFmtId="43" fontId="3" fillId="0" borderId="39" xfId="1" applyFont="1" applyBorder="1"/>
    <xf numFmtId="43" fontId="2" fillId="0" borderId="39" xfId="1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54AD3-EBA7-4EFD-8716-5B678DF452B8}">
  <dimension ref="A1:T65"/>
  <sheetViews>
    <sheetView showGridLines="0" tabSelected="1" zoomScaleNormal="100" workbookViewId="0">
      <pane xSplit="7" ySplit="5" topLeftCell="H6" activePane="bottomRight" state="frozen"/>
      <selection pane="topRight" activeCell="H1" sqref="H1"/>
      <selection pane="bottomLeft" activeCell="A6" sqref="A6"/>
      <selection pane="bottomRight" activeCell="S10" sqref="S10"/>
    </sheetView>
  </sheetViews>
  <sheetFormatPr defaultColWidth="8.54296875" defaultRowHeight="12.5" x14ac:dyDescent="0.25"/>
  <cols>
    <col min="1" max="1" width="3.453125" style="64" bestFit="1" customWidth="1"/>
    <col min="2" max="2" width="0.54296875" style="51" customWidth="1"/>
    <col min="3" max="3" width="4.453125" style="49" customWidth="1"/>
    <col min="4" max="4" width="4.81640625" style="50" customWidth="1"/>
    <col min="5" max="5" width="20.26953125" style="61" customWidth="1"/>
    <col min="6" max="6" width="0.54296875" style="51" customWidth="1"/>
    <col min="7" max="7" width="26.54296875" style="52" bestFit="1" customWidth="1"/>
    <col min="8" max="8" width="0.54296875" style="51" customWidth="1"/>
    <col min="9" max="9" width="15.54296875" style="73" customWidth="1"/>
    <col min="10" max="10" width="0.54296875" style="31" customWidth="1"/>
    <col min="11" max="11" width="15.54296875" style="73" customWidth="1"/>
    <col min="12" max="12" width="0.453125" style="31" customWidth="1"/>
    <col min="13" max="13" width="15.54296875" style="73" customWidth="1"/>
    <col min="14" max="14" width="0.54296875" style="31" customWidth="1"/>
    <col min="15" max="15" width="15.54296875" style="73" customWidth="1"/>
    <col min="16" max="16" width="0.453125" style="31" customWidth="1"/>
    <col min="17" max="17" width="15.54296875" style="73" customWidth="1"/>
    <col min="18" max="18" width="10.1796875" style="51" bestFit="1" customWidth="1"/>
    <col min="19" max="20" width="15.54296875" style="73" customWidth="1"/>
    <col min="21" max="16384" width="8.54296875" style="51"/>
  </cols>
  <sheetData>
    <row r="1" spans="1:20" s="1" customFormat="1" ht="13" x14ac:dyDescent="0.3">
      <c r="C1" s="2" t="s">
        <v>0</v>
      </c>
    </row>
    <row r="2" spans="1:20" s="1" customFormat="1" ht="13" x14ac:dyDescent="0.3">
      <c r="C2" s="3" t="s">
        <v>1</v>
      </c>
    </row>
    <row r="3" spans="1:20" s="1" customFormat="1" x14ac:dyDescent="0.25">
      <c r="A3" s="4"/>
    </row>
    <row r="4" spans="1:20" s="13" customFormat="1" ht="14.5" customHeight="1" x14ac:dyDescent="0.35">
      <c r="A4" s="5"/>
      <c r="B4" s="5"/>
      <c r="C4" s="6" t="s">
        <v>2</v>
      </c>
      <c r="D4" s="7"/>
      <c r="E4" s="8" t="s">
        <v>3</v>
      </c>
      <c r="F4" s="5"/>
      <c r="G4" s="5" t="s">
        <v>4</v>
      </c>
      <c r="H4" s="5"/>
      <c r="I4" s="9" t="s">
        <v>5</v>
      </c>
      <c r="J4" s="8"/>
      <c r="K4" s="9" t="s">
        <v>5</v>
      </c>
      <c r="L4" s="10"/>
      <c r="M4" s="9" t="s">
        <v>5</v>
      </c>
      <c r="N4" s="10"/>
      <c r="O4" s="9" t="s">
        <v>5</v>
      </c>
      <c r="P4" s="11"/>
      <c r="Q4" s="12" t="s">
        <v>6</v>
      </c>
      <c r="S4" s="9" t="s">
        <v>5</v>
      </c>
      <c r="T4" s="12" t="s">
        <v>6</v>
      </c>
    </row>
    <row r="5" spans="1:20" s="23" customFormat="1" ht="39" customHeight="1" x14ac:dyDescent="0.35">
      <c r="A5" s="14"/>
      <c r="B5" s="14"/>
      <c r="C5" s="15"/>
      <c r="D5" s="16"/>
      <c r="E5" s="17"/>
      <c r="F5" s="18"/>
      <c r="G5" s="18"/>
      <c r="H5" s="18"/>
      <c r="I5" s="19" t="s">
        <v>7</v>
      </c>
      <c r="J5" s="17"/>
      <c r="K5" s="19" t="s">
        <v>8</v>
      </c>
      <c r="L5" s="20"/>
      <c r="M5" s="19" t="s">
        <v>9</v>
      </c>
      <c r="N5" s="20"/>
      <c r="O5" s="19" t="s">
        <v>10</v>
      </c>
      <c r="P5" s="21"/>
      <c r="Q5" s="22" t="s">
        <v>11</v>
      </c>
      <c r="S5" s="19" t="s">
        <v>12</v>
      </c>
      <c r="T5" s="22" t="s">
        <v>13</v>
      </c>
    </row>
    <row r="6" spans="1:20" s="25" customFormat="1" x14ac:dyDescent="0.25">
      <c r="A6" s="24"/>
      <c r="C6" s="26" t="s">
        <v>14</v>
      </c>
      <c r="D6" s="27">
        <v>15</v>
      </c>
      <c r="E6" s="28" t="s">
        <v>15</v>
      </c>
      <c r="G6" s="29" t="s">
        <v>16</v>
      </c>
      <c r="I6" s="30">
        <f>Q6-K6-M6-O6</f>
        <v>92535</v>
      </c>
      <c r="J6" s="31"/>
      <c r="K6" s="32">
        <f>(Q6-O6-M6)/2*0.01</f>
        <v>465</v>
      </c>
      <c r="L6" s="31"/>
      <c r="M6" s="32">
        <f>Q6*0.02</f>
        <v>2000</v>
      </c>
      <c r="N6" s="31"/>
      <c r="O6" s="30">
        <f>Q6*0.05</f>
        <v>5000</v>
      </c>
      <c r="P6" s="33"/>
      <c r="Q6" s="30">
        <v>100000</v>
      </c>
      <c r="R6" s="34"/>
      <c r="S6" s="32">
        <f>Q6*0.5</f>
        <v>50000</v>
      </c>
      <c r="T6" s="30">
        <f>S6</f>
        <v>50000</v>
      </c>
    </row>
    <row r="7" spans="1:20" s="25" customFormat="1" ht="13" thickBot="1" x14ac:dyDescent="0.3">
      <c r="A7" s="24"/>
      <c r="C7" s="35"/>
      <c r="D7" s="36">
        <v>30</v>
      </c>
      <c r="E7" s="37" t="s">
        <v>17</v>
      </c>
      <c r="F7" s="38"/>
      <c r="G7" s="39" t="s">
        <v>16</v>
      </c>
      <c r="H7" s="38"/>
      <c r="I7" s="30">
        <f>Q7-K7-M7-O7</f>
        <v>83281.5</v>
      </c>
      <c r="J7" s="40"/>
      <c r="K7" s="32">
        <f>(Q7-O7-M7)/2*0.01</f>
        <v>418.5</v>
      </c>
      <c r="L7" s="31"/>
      <c r="M7" s="32">
        <f>Q7*0.02</f>
        <v>1800</v>
      </c>
      <c r="N7" s="40"/>
      <c r="O7" s="30">
        <f>Q7*0.05</f>
        <v>4500</v>
      </c>
      <c r="P7" s="33"/>
      <c r="Q7" s="41">
        <v>90000</v>
      </c>
      <c r="S7" s="32">
        <f>Q7*0.5</f>
        <v>45000</v>
      </c>
      <c r="T7" s="42">
        <f>S7</f>
        <v>45000</v>
      </c>
    </row>
    <row r="8" spans="1:20" s="25" customFormat="1" ht="14" thickTop="1" thickBot="1" x14ac:dyDescent="0.35">
      <c r="A8" s="24"/>
      <c r="C8" s="43"/>
      <c r="D8" s="43"/>
      <c r="E8" s="44"/>
      <c r="F8" s="45"/>
      <c r="G8" s="46" t="s">
        <v>18</v>
      </c>
      <c r="H8" s="47"/>
      <c r="I8" s="48">
        <f t="shared" ref="I8:O8" si="0">SUM(I6:I7)</f>
        <v>175816.5</v>
      </c>
      <c r="J8" s="48">
        <f t="shared" si="0"/>
        <v>0</v>
      </c>
      <c r="K8" s="48">
        <f t="shared" si="0"/>
        <v>883.5</v>
      </c>
      <c r="L8" s="48">
        <f t="shared" si="0"/>
        <v>0</v>
      </c>
      <c r="M8" s="48">
        <f t="shared" si="0"/>
        <v>3800</v>
      </c>
      <c r="N8" s="48">
        <f t="shared" si="0"/>
        <v>0</v>
      </c>
      <c r="O8" s="48">
        <f t="shared" si="0"/>
        <v>9500</v>
      </c>
      <c r="P8" s="33"/>
      <c r="Q8" s="48">
        <f>SUM(Q6:Q7)</f>
        <v>190000</v>
      </c>
      <c r="S8" s="48">
        <f>SUM(S6:S7)</f>
        <v>95000</v>
      </c>
      <c r="T8" s="48">
        <f>SUM(T6:T7)</f>
        <v>95000</v>
      </c>
    </row>
    <row r="9" spans="1:20" s="25" customFormat="1" ht="13" thickTop="1" x14ac:dyDescent="0.25">
      <c r="A9" s="24"/>
      <c r="C9" s="49"/>
      <c r="D9" s="50"/>
      <c r="E9" s="28"/>
      <c r="F9" s="51"/>
      <c r="G9" s="52"/>
      <c r="H9" s="51"/>
      <c r="I9" s="32"/>
      <c r="J9" s="31"/>
      <c r="K9" s="32"/>
      <c r="L9" s="31"/>
      <c r="M9" s="32"/>
      <c r="N9" s="31"/>
      <c r="O9" s="32"/>
      <c r="P9" s="33"/>
      <c r="Q9" s="32"/>
      <c r="S9" s="32"/>
      <c r="T9" s="32"/>
    </row>
    <row r="10" spans="1:20" x14ac:dyDescent="0.25">
      <c r="A10" s="24"/>
      <c r="C10" s="26" t="s">
        <v>19</v>
      </c>
      <c r="D10" s="27">
        <v>15</v>
      </c>
      <c r="E10" s="28" t="s">
        <v>20</v>
      </c>
      <c r="F10" s="25"/>
      <c r="G10" s="29" t="s">
        <v>16</v>
      </c>
      <c r="H10" s="25"/>
      <c r="I10" s="30">
        <f>Q10-K10-M10-O10</f>
        <v>111042</v>
      </c>
      <c r="K10" s="32">
        <f>(Q10-O10-M10)/2*0.01</f>
        <v>558</v>
      </c>
      <c r="M10" s="32">
        <f>Q10*0.02</f>
        <v>2400</v>
      </c>
      <c r="O10" s="30">
        <f>Q10*0.05</f>
        <v>6000</v>
      </c>
      <c r="Q10" s="30">
        <v>120000</v>
      </c>
      <c r="S10" s="32">
        <f>Q10*0.5</f>
        <v>60000</v>
      </c>
      <c r="T10" s="30">
        <f>S10</f>
        <v>60000</v>
      </c>
    </row>
    <row r="11" spans="1:20" ht="13" thickBot="1" x14ac:dyDescent="0.3">
      <c r="A11" s="24"/>
      <c r="C11" s="35"/>
      <c r="D11" s="36">
        <v>28</v>
      </c>
      <c r="E11" s="37" t="s">
        <v>21</v>
      </c>
      <c r="F11" s="38"/>
      <c r="G11" s="39" t="s">
        <v>16</v>
      </c>
      <c r="H11" s="38"/>
      <c r="I11" s="30">
        <f>Q11-K11-M11-O11</f>
        <v>55521</v>
      </c>
      <c r="J11" s="40"/>
      <c r="K11" s="32">
        <f>(Q11-O11-M11)/2*0.01</f>
        <v>279</v>
      </c>
      <c r="M11" s="32">
        <f>Q11*0.02</f>
        <v>1200</v>
      </c>
      <c r="N11" s="40"/>
      <c r="O11" s="30">
        <f>Q11*0.05</f>
        <v>3000</v>
      </c>
      <c r="Q11" s="41">
        <v>60000</v>
      </c>
      <c r="S11" s="32">
        <f>Q11*0.5</f>
        <v>30000</v>
      </c>
      <c r="T11" s="30">
        <f>S11</f>
        <v>30000</v>
      </c>
    </row>
    <row r="12" spans="1:20" s="50" customFormat="1" ht="14" thickTop="1" thickBot="1" x14ac:dyDescent="0.35">
      <c r="A12" s="24"/>
      <c r="B12" s="51"/>
      <c r="C12" s="43"/>
      <c r="D12" s="43"/>
      <c r="E12" s="44"/>
      <c r="F12" s="45"/>
      <c r="G12" s="46" t="s">
        <v>22</v>
      </c>
      <c r="H12" s="47"/>
      <c r="I12" s="48">
        <f t="shared" ref="I12:O12" si="1">SUM(I10:I11)</f>
        <v>166563</v>
      </c>
      <c r="J12" s="48">
        <f t="shared" si="1"/>
        <v>0</v>
      </c>
      <c r="K12" s="48">
        <f t="shared" si="1"/>
        <v>837</v>
      </c>
      <c r="L12" s="48">
        <f t="shared" si="1"/>
        <v>0</v>
      </c>
      <c r="M12" s="48">
        <f t="shared" si="1"/>
        <v>3600</v>
      </c>
      <c r="N12" s="48">
        <f t="shared" si="1"/>
        <v>0</v>
      </c>
      <c r="O12" s="48">
        <f t="shared" si="1"/>
        <v>9000</v>
      </c>
      <c r="P12" s="31"/>
      <c r="Q12" s="48">
        <f>SUM(Q10:Q11)</f>
        <v>180000</v>
      </c>
      <c r="S12" s="48">
        <f>SUM(S10:S11)</f>
        <v>90000</v>
      </c>
      <c r="T12" s="48">
        <f>SUM(T10:T11)</f>
        <v>90000</v>
      </c>
    </row>
    <row r="13" spans="1:20" s="50" customFormat="1" ht="13" thickTop="1" x14ac:dyDescent="0.25">
      <c r="A13" s="24"/>
      <c r="B13" s="51"/>
      <c r="C13" s="26"/>
      <c r="E13" s="28"/>
      <c r="F13" s="51"/>
      <c r="G13" s="52"/>
      <c r="H13" s="51"/>
      <c r="I13" s="32"/>
      <c r="J13" s="31"/>
      <c r="K13" s="32"/>
      <c r="L13" s="31"/>
      <c r="M13" s="32"/>
      <c r="N13" s="31"/>
      <c r="O13" s="32"/>
      <c r="P13" s="31"/>
      <c r="Q13" s="32"/>
      <c r="S13" s="32"/>
      <c r="T13" s="32"/>
    </row>
    <row r="14" spans="1:20" s="50" customFormat="1" x14ac:dyDescent="0.25">
      <c r="A14" s="24"/>
      <c r="B14" s="51"/>
      <c r="C14" s="26" t="s">
        <v>23</v>
      </c>
      <c r="D14" s="27">
        <v>15</v>
      </c>
      <c r="E14" s="28" t="s">
        <v>24</v>
      </c>
      <c r="F14" s="25"/>
      <c r="G14" s="29" t="s">
        <v>16</v>
      </c>
      <c r="H14" s="25"/>
      <c r="I14" s="30">
        <f>Q14-K14-M14-O14</f>
        <v>111042</v>
      </c>
      <c r="J14" s="31"/>
      <c r="K14" s="32">
        <f>(Q14-O14-M14)/2*0.01</f>
        <v>558</v>
      </c>
      <c r="L14" s="31"/>
      <c r="M14" s="32">
        <f>Q14*0.02</f>
        <v>2400</v>
      </c>
      <c r="N14" s="31"/>
      <c r="O14" s="30">
        <f>Q14*0.05</f>
        <v>6000</v>
      </c>
      <c r="P14" s="31"/>
      <c r="Q14" s="30">
        <v>120000</v>
      </c>
      <c r="S14" s="32">
        <f>Q14*0.5</f>
        <v>60000</v>
      </c>
      <c r="T14" s="30">
        <f>S14</f>
        <v>60000</v>
      </c>
    </row>
    <row r="15" spans="1:20" s="50" customFormat="1" ht="13" thickBot="1" x14ac:dyDescent="0.3">
      <c r="A15" s="24"/>
      <c r="B15" s="51"/>
      <c r="C15" s="35"/>
      <c r="D15" s="36">
        <v>30</v>
      </c>
      <c r="E15" s="37" t="s">
        <v>25</v>
      </c>
      <c r="F15" s="38"/>
      <c r="G15" s="39" t="s">
        <v>16</v>
      </c>
      <c r="H15" s="38"/>
      <c r="I15" s="30">
        <f>Q15-K15-M15-O15</f>
        <v>74028</v>
      </c>
      <c r="J15" s="40"/>
      <c r="K15" s="32">
        <f>(Q15-O15-M15)/2*0.01</f>
        <v>372</v>
      </c>
      <c r="L15" s="31"/>
      <c r="M15" s="32">
        <f>Q15*0.02</f>
        <v>1600</v>
      </c>
      <c r="N15" s="40"/>
      <c r="O15" s="30">
        <f>Q15*0.05</f>
        <v>4000</v>
      </c>
      <c r="P15" s="31"/>
      <c r="Q15" s="41">
        <v>80000</v>
      </c>
      <c r="S15" s="32">
        <f>Q15*0.5</f>
        <v>40000</v>
      </c>
      <c r="T15" s="30">
        <f>S15</f>
        <v>40000</v>
      </c>
    </row>
    <row r="16" spans="1:20" s="50" customFormat="1" ht="14" thickTop="1" thickBot="1" x14ac:dyDescent="0.35">
      <c r="A16" s="24"/>
      <c r="B16" s="51"/>
      <c r="C16" s="43"/>
      <c r="D16" s="43"/>
      <c r="E16" s="44"/>
      <c r="F16" s="45"/>
      <c r="G16" s="46" t="s">
        <v>26</v>
      </c>
      <c r="H16" s="47"/>
      <c r="I16" s="48">
        <f t="shared" ref="I16:O16" si="2">SUM(I14:I15)</f>
        <v>185070</v>
      </c>
      <c r="J16" s="48">
        <f t="shared" si="2"/>
        <v>0</v>
      </c>
      <c r="K16" s="48">
        <f t="shared" si="2"/>
        <v>930</v>
      </c>
      <c r="L16" s="48">
        <f t="shared" si="2"/>
        <v>0</v>
      </c>
      <c r="M16" s="48">
        <f t="shared" si="2"/>
        <v>4000</v>
      </c>
      <c r="N16" s="48">
        <f t="shared" si="2"/>
        <v>0</v>
      </c>
      <c r="O16" s="48">
        <f t="shared" si="2"/>
        <v>10000</v>
      </c>
      <c r="P16" s="31"/>
      <c r="Q16" s="48">
        <f>SUM(Q14:Q15)</f>
        <v>200000</v>
      </c>
      <c r="S16" s="48">
        <f>SUM(S14:S15)</f>
        <v>100000</v>
      </c>
      <c r="T16" s="48">
        <f>SUM(T14:T15)</f>
        <v>100000</v>
      </c>
    </row>
    <row r="17" spans="1:20" s="50" customFormat="1" ht="13.5" thickTop="1" thickBot="1" x14ac:dyDescent="0.3">
      <c r="A17" s="24"/>
      <c r="B17" s="51"/>
      <c r="C17" s="49"/>
      <c r="E17" s="28"/>
      <c r="F17" s="51"/>
      <c r="G17" s="52"/>
      <c r="H17" s="51"/>
      <c r="I17" s="32"/>
      <c r="J17" s="31"/>
      <c r="K17" s="32"/>
      <c r="L17" s="31"/>
      <c r="M17" s="32"/>
      <c r="N17" s="31"/>
      <c r="O17" s="32"/>
      <c r="P17" s="31"/>
      <c r="Q17" s="32"/>
      <c r="S17" s="32"/>
      <c r="T17" s="32"/>
    </row>
    <row r="18" spans="1:20" s="50" customFormat="1" ht="14" thickTop="1" thickBot="1" x14ac:dyDescent="0.35">
      <c r="A18" s="24"/>
      <c r="B18" s="51"/>
      <c r="C18" s="53"/>
      <c r="D18" s="53"/>
      <c r="E18" s="54"/>
      <c r="F18" s="55"/>
      <c r="G18" s="56" t="s">
        <v>27</v>
      </c>
      <c r="H18" s="57"/>
      <c r="I18" s="58">
        <f>I16+I12+I8</f>
        <v>527449.5</v>
      </c>
      <c r="J18" s="58">
        <f>J16+J12+J8</f>
        <v>0</v>
      </c>
      <c r="K18" s="58">
        <f>K16+K12+K8</f>
        <v>2650.5</v>
      </c>
      <c r="L18" s="58">
        <f>SUM(L16:L17)</f>
        <v>0</v>
      </c>
      <c r="M18" s="58">
        <f>M16+M12+M8</f>
        <v>11400</v>
      </c>
      <c r="N18" s="58">
        <f>SUM(N16:N17)</f>
        <v>0</v>
      </c>
      <c r="O18" s="58">
        <f>O16+O12+O8</f>
        <v>28500</v>
      </c>
      <c r="P18" s="31"/>
      <c r="Q18" s="58">
        <f>Q16+Q12+Q8</f>
        <v>570000</v>
      </c>
      <c r="S18" s="58">
        <f>S16+S12+S8</f>
        <v>285000</v>
      </c>
      <c r="T18" s="58">
        <f>T16+T12+T8</f>
        <v>285000</v>
      </c>
    </row>
    <row r="19" spans="1:20" s="50" customFormat="1" ht="13" thickTop="1" x14ac:dyDescent="0.25">
      <c r="A19" s="24"/>
      <c r="B19" s="51"/>
      <c r="C19" s="59"/>
      <c r="D19" s="27"/>
      <c r="E19" s="28"/>
      <c r="F19" s="25"/>
      <c r="G19" s="29"/>
      <c r="H19" s="25"/>
      <c r="I19" s="60"/>
      <c r="J19" s="31"/>
      <c r="K19" s="32"/>
      <c r="L19" s="31"/>
      <c r="M19" s="32"/>
      <c r="N19" s="31"/>
      <c r="O19" s="60"/>
      <c r="P19" s="31"/>
      <c r="Q19" s="60"/>
      <c r="S19" s="32"/>
      <c r="T19" s="60"/>
    </row>
    <row r="20" spans="1:20" s="50" customFormat="1" x14ac:dyDescent="0.25">
      <c r="A20" s="24"/>
      <c r="B20" s="51"/>
      <c r="C20" s="26" t="s">
        <v>28</v>
      </c>
      <c r="D20" s="27">
        <v>15</v>
      </c>
      <c r="E20" s="28" t="s">
        <v>29</v>
      </c>
      <c r="F20" s="25"/>
      <c r="G20" s="29" t="s">
        <v>16</v>
      </c>
      <c r="H20" s="25"/>
      <c r="I20" s="30">
        <f>Q20-K20-M20-O20</f>
        <v>111042</v>
      </c>
      <c r="J20" s="31"/>
      <c r="K20" s="32">
        <f>(Q20-O20-M20)/2*0.01</f>
        <v>558</v>
      </c>
      <c r="L20" s="31"/>
      <c r="M20" s="32">
        <f>Q20*0.02</f>
        <v>2400</v>
      </c>
      <c r="N20" s="31"/>
      <c r="O20" s="30">
        <f>Q20*0.05</f>
        <v>6000</v>
      </c>
      <c r="P20" s="33"/>
      <c r="Q20" s="30">
        <v>120000</v>
      </c>
      <c r="R20" s="34"/>
      <c r="S20" s="32">
        <f>Q20*0.5</f>
        <v>60000</v>
      </c>
      <c r="T20" s="30">
        <f>S20</f>
        <v>60000</v>
      </c>
    </row>
    <row r="21" spans="1:20" s="50" customFormat="1" ht="13" thickBot="1" x14ac:dyDescent="0.3">
      <c r="A21" s="24"/>
      <c r="B21" s="51"/>
      <c r="C21" s="35"/>
      <c r="D21" s="36">
        <v>30</v>
      </c>
      <c r="E21" s="37" t="s">
        <v>30</v>
      </c>
      <c r="F21" s="38"/>
      <c r="G21" s="39" t="s">
        <v>16</v>
      </c>
      <c r="H21" s="38"/>
      <c r="I21" s="30">
        <f>Q21-K21-M21-O21</f>
        <v>78654.75</v>
      </c>
      <c r="J21" s="40"/>
      <c r="K21" s="32">
        <f>(Q21-O21-M21)/2*0.01</f>
        <v>395.25</v>
      </c>
      <c r="L21" s="31"/>
      <c r="M21" s="32">
        <f>Q21*0.02</f>
        <v>1700</v>
      </c>
      <c r="N21" s="40"/>
      <c r="O21" s="30">
        <f>Q21*0.05</f>
        <v>4250</v>
      </c>
      <c r="P21" s="33"/>
      <c r="Q21" s="41">
        <v>85000</v>
      </c>
      <c r="R21" s="25"/>
      <c r="S21" s="32">
        <f>Q21*0.5</f>
        <v>42500</v>
      </c>
      <c r="T21" s="30">
        <f>S21</f>
        <v>42500</v>
      </c>
    </row>
    <row r="22" spans="1:20" s="50" customFormat="1" ht="14" thickTop="1" thickBot="1" x14ac:dyDescent="0.35">
      <c r="A22" s="24"/>
      <c r="B22" s="51"/>
      <c r="C22" s="43"/>
      <c r="D22" s="43"/>
      <c r="E22" s="44"/>
      <c r="F22" s="45"/>
      <c r="G22" s="46" t="s">
        <v>31</v>
      </c>
      <c r="H22" s="47"/>
      <c r="I22" s="48">
        <f t="shared" ref="I22:O22" si="3">SUM(I20:I21)</f>
        <v>189696.75</v>
      </c>
      <c r="J22" s="48">
        <f t="shared" si="3"/>
        <v>0</v>
      </c>
      <c r="K22" s="48">
        <f t="shared" si="3"/>
        <v>953.25</v>
      </c>
      <c r="L22" s="48">
        <f t="shared" si="3"/>
        <v>0</v>
      </c>
      <c r="M22" s="48">
        <f t="shared" si="3"/>
        <v>4100</v>
      </c>
      <c r="N22" s="48">
        <f t="shared" si="3"/>
        <v>0</v>
      </c>
      <c r="O22" s="48">
        <f t="shared" si="3"/>
        <v>10250</v>
      </c>
      <c r="P22" s="33"/>
      <c r="Q22" s="48">
        <f>SUM(Q20:Q21)</f>
        <v>205000</v>
      </c>
      <c r="R22" s="25"/>
      <c r="S22" s="48">
        <f>SUM(S20:S21)</f>
        <v>102500</v>
      </c>
      <c r="T22" s="48">
        <f>SUM(T20:T21)</f>
        <v>102500</v>
      </c>
    </row>
    <row r="23" spans="1:20" s="50" customFormat="1" ht="13" thickTop="1" x14ac:dyDescent="0.25">
      <c r="A23" s="24"/>
      <c r="B23" s="51"/>
      <c r="C23" s="49"/>
      <c r="E23" s="28"/>
      <c r="F23" s="51"/>
      <c r="G23" s="52"/>
      <c r="H23" s="51"/>
      <c r="I23" s="32"/>
      <c r="J23" s="31"/>
      <c r="K23" s="32"/>
      <c r="L23" s="31"/>
      <c r="M23" s="32"/>
      <c r="N23" s="31"/>
      <c r="O23" s="32"/>
      <c r="P23" s="33"/>
      <c r="Q23" s="32"/>
      <c r="R23" s="25"/>
      <c r="S23" s="32"/>
      <c r="T23" s="32"/>
    </row>
    <row r="24" spans="1:20" s="50" customFormat="1" x14ac:dyDescent="0.25">
      <c r="A24" s="24"/>
      <c r="B24" s="51"/>
      <c r="C24" s="26" t="s">
        <v>32</v>
      </c>
      <c r="D24" s="27">
        <v>15</v>
      </c>
      <c r="E24" s="28" t="s">
        <v>33</v>
      </c>
      <c r="F24" s="25"/>
      <c r="G24" s="29" t="s">
        <v>16</v>
      </c>
      <c r="H24" s="25"/>
      <c r="I24" s="30">
        <f>Q24-K24-M24-O24</f>
        <v>69401.25</v>
      </c>
      <c r="J24" s="31"/>
      <c r="K24" s="32">
        <f>(Q24-O24-M24)/2*0.01</f>
        <v>348.75</v>
      </c>
      <c r="L24" s="31"/>
      <c r="M24" s="32">
        <f t="shared" ref="M24:M25" si="4">Q24*0.02</f>
        <v>1500</v>
      </c>
      <c r="N24" s="31"/>
      <c r="O24" s="30">
        <f>Q24*0.05</f>
        <v>3750</v>
      </c>
      <c r="P24" s="31"/>
      <c r="Q24" s="30">
        <v>75000</v>
      </c>
      <c r="R24" s="51"/>
      <c r="S24" s="32">
        <f>Q24*0.5</f>
        <v>37500</v>
      </c>
      <c r="T24" s="30">
        <f>S24</f>
        <v>37500</v>
      </c>
    </row>
    <row r="25" spans="1:20" s="50" customFormat="1" ht="13" thickBot="1" x14ac:dyDescent="0.3">
      <c r="A25" s="24"/>
      <c r="B25" s="51"/>
      <c r="C25" s="35"/>
      <c r="D25" s="36">
        <v>30</v>
      </c>
      <c r="E25" s="37" t="s">
        <v>34</v>
      </c>
      <c r="F25" s="38"/>
      <c r="G25" s="39" t="s">
        <v>16</v>
      </c>
      <c r="H25" s="38"/>
      <c r="I25" s="30">
        <f>Q25-K25-M25-O25</f>
        <v>46267.5</v>
      </c>
      <c r="J25" s="40"/>
      <c r="K25" s="32">
        <f>(Q25-O25-M25)/2*0.01</f>
        <v>232.5</v>
      </c>
      <c r="L25" s="31"/>
      <c r="M25" s="32">
        <f t="shared" si="4"/>
        <v>1000</v>
      </c>
      <c r="N25" s="40"/>
      <c r="O25" s="30">
        <f>Q25*0.05</f>
        <v>2500</v>
      </c>
      <c r="P25" s="31"/>
      <c r="Q25" s="41">
        <v>50000</v>
      </c>
      <c r="R25" s="51"/>
      <c r="S25" s="32">
        <f>Q25*0.5</f>
        <v>25000</v>
      </c>
      <c r="T25" s="30">
        <f>S25</f>
        <v>25000</v>
      </c>
    </row>
    <row r="26" spans="1:20" s="50" customFormat="1" ht="14" thickTop="1" thickBot="1" x14ac:dyDescent="0.35">
      <c r="A26" s="24"/>
      <c r="B26" s="51"/>
      <c r="C26" s="43"/>
      <c r="D26" s="43"/>
      <c r="E26" s="44"/>
      <c r="F26" s="45"/>
      <c r="G26" s="46" t="s">
        <v>35</v>
      </c>
      <c r="H26" s="47"/>
      <c r="I26" s="48">
        <f t="shared" ref="I26:O26" si="5">SUM(I24:I25)</f>
        <v>115668.75</v>
      </c>
      <c r="J26" s="48">
        <f t="shared" si="5"/>
        <v>0</v>
      </c>
      <c r="K26" s="48">
        <f t="shared" si="5"/>
        <v>581.25</v>
      </c>
      <c r="L26" s="48">
        <f t="shared" si="5"/>
        <v>0</v>
      </c>
      <c r="M26" s="48">
        <f t="shared" si="5"/>
        <v>2500</v>
      </c>
      <c r="N26" s="48">
        <f t="shared" si="5"/>
        <v>0</v>
      </c>
      <c r="O26" s="48">
        <f t="shared" si="5"/>
        <v>6250</v>
      </c>
      <c r="P26" s="31"/>
      <c r="Q26" s="48">
        <f>SUM(Q24:Q25)</f>
        <v>125000</v>
      </c>
      <c r="S26" s="48">
        <f>SUM(S24:S25)</f>
        <v>62500</v>
      </c>
      <c r="T26" s="48">
        <f>SUM(T24:T25)</f>
        <v>62500</v>
      </c>
    </row>
    <row r="27" spans="1:20" s="50" customFormat="1" ht="13" thickTop="1" x14ac:dyDescent="0.25">
      <c r="A27" s="24"/>
      <c r="B27" s="51"/>
      <c r="C27" s="26"/>
      <c r="E27" s="28"/>
      <c r="F27" s="51"/>
      <c r="G27" s="52"/>
      <c r="H27" s="51"/>
      <c r="I27" s="32"/>
      <c r="J27" s="31"/>
      <c r="K27" s="32"/>
      <c r="L27" s="31"/>
      <c r="M27" s="32"/>
      <c r="N27" s="31"/>
      <c r="O27" s="32"/>
      <c r="P27" s="31"/>
      <c r="Q27" s="32"/>
      <c r="S27" s="32"/>
      <c r="T27" s="32"/>
    </row>
    <row r="28" spans="1:20" s="50" customFormat="1" x14ac:dyDescent="0.25">
      <c r="A28" s="24"/>
      <c r="B28" s="51"/>
      <c r="C28" s="26" t="s">
        <v>36</v>
      </c>
      <c r="D28" s="27">
        <v>15</v>
      </c>
      <c r="E28" s="28" t="s">
        <v>37</v>
      </c>
      <c r="F28" s="25"/>
      <c r="G28" s="29" t="s">
        <v>16</v>
      </c>
      <c r="H28" s="25"/>
      <c r="I28" s="30">
        <f>Q28-K28-M28-O28</f>
        <v>111042</v>
      </c>
      <c r="J28" s="31"/>
      <c r="K28" s="32">
        <f>(Q28-O28-M28)/2*0.01</f>
        <v>558</v>
      </c>
      <c r="L28" s="31"/>
      <c r="M28" s="32">
        <f t="shared" ref="M28:M29" si="6">Q28*0.02</f>
        <v>2400</v>
      </c>
      <c r="N28" s="31"/>
      <c r="O28" s="30">
        <f>Q28*0.05</f>
        <v>6000</v>
      </c>
      <c r="P28" s="31"/>
      <c r="Q28" s="30">
        <v>120000</v>
      </c>
      <c r="S28" s="32">
        <f>Q28*0.5</f>
        <v>60000</v>
      </c>
      <c r="T28" s="30">
        <f>S28</f>
        <v>60000</v>
      </c>
    </row>
    <row r="29" spans="1:20" s="50" customFormat="1" ht="13" thickBot="1" x14ac:dyDescent="0.3">
      <c r="A29" s="24"/>
      <c r="B29" s="51"/>
      <c r="C29" s="35"/>
      <c r="D29" s="36">
        <v>30</v>
      </c>
      <c r="E29" s="37" t="s">
        <v>38</v>
      </c>
      <c r="F29" s="38"/>
      <c r="G29" s="39" t="s">
        <v>16</v>
      </c>
      <c r="H29" s="38"/>
      <c r="I29" s="30">
        <f>Q29-K29-M29-O29</f>
        <v>78654.75</v>
      </c>
      <c r="J29" s="40"/>
      <c r="K29" s="32">
        <f>(Q29-O29-M29)/2*0.01</f>
        <v>395.25</v>
      </c>
      <c r="L29" s="31"/>
      <c r="M29" s="32">
        <f t="shared" si="6"/>
        <v>1700</v>
      </c>
      <c r="N29" s="40"/>
      <c r="O29" s="30">
        <f>Q29*0.05</f>
        <v>4250</v>
      </c>
      <c r="P29" s="31"/>
      <c r="Q29" s="41">
        <v>85000</v>
      </c>
      <c r="S29" s="32">
        <f>Q29*0.5</f>
        <v>42500</v>
      </c>
      <c r="T29" s="30">
        <f>S29</f>
        <v>42500</v>
      </c>
    </row>
    <row r="30" spans="1:20" s="50" customFormat="1" ht="14" thickTop="1" thickBot="1" x14ac:dyDescent="0.35">
      <c r="A30" s="24"/>
      <c r="B30" s="51"/>
      <c r="C30" s="43"/>
      <c r="D30" s="43"/>
      <c r="E30" s="44"/>
      <c r="F30" s="45"/>
      <c r="G30" s="46" t="s">
        <v>39</v>
      </c>
      <c r="H30" s="47"/>
      <c r="I30" s="48">
        <f t="shared" ref="I30:O30" si="7">SUM(I28:I29)</f>
        <v>189696.75</v>
      </c>
      <c r="J30" s="48">
        <f t="shared" si="7"/>
        <v>0</v>
      </c>
      <c r="K30" s="48">
        <f t="shared" si="7"/>
        <v>953.25</v>
      </c>
      <c r="L30" s="48">
        <f t="shared" si="7"/>
        <v>0</v>
      </c>
      <c r="M30" s="48">
        <f t="shared" si="7"/>
        <v>4100</v>
      </c>
      <c r="N30" s="48">
        <f t="shared" si="7"/>
        <v>0</v>
      </c>
      <c r="O30" s="48">
        <f t="shared" si="7"/>
        <v>10250</v>
      </c>
      <c r="P30" s="31"/>
      <c r="Q30" s="48">
        <f>SUM(Q28:Q29)</f>
        <v>205000</v>
      </c>
      <c r="S30" s="48">
        <f>SUM(S28:S29)</f>
        <v>102500</v>
      </c>
      <c r="T30" s="48">
        <f>SUM(T28:T29)</f>
        <v>102500</v>
      </c>
    </row>
    <row r="31" spans="1:20" s="50" customFormat="1" ht="13.5" thickTop="1" thickBot="1" x14ac:dyDescent="0.3">
      <c r="A31" s="24"/>
      <c r="B31" s="51"/>
      <c r="C31" s="49"/>
      <c r="E31" s="28"/>
      <c r="F31" s="51"/>
      <c r="G31" s="52"/>
      <c r="H31" s="51"/>
      <c r="I31" s="32"/>
      <c r="J31" s="31"/>
      <c r="K31" s="32"/>
      <c r="L31" s="31"/>
      <c r="M31" s="32"/>
      <c r="N31" s="31"/>
      <c r="O31" s="32"/>
      <c r="P31" s="31"/>
      <c r="Q31" s="32"/>
      <c r="S31" s="32"/>
      <c r="T31" s="32"/>
    </row>
    <row r="32" spans="1:20" ht="14" thickTop="1" thickBot="1" x14ac:dyDescent="0.35">
      <c r="A32" s="24"/>
      <c r="C32" s="53"/>
      <c r="D32" s="53"/>
      <c r="E32" s="54"/>
      <c r="F32" s="55"/>
      <c r="G32" s="56" t="s">
        <v>40</v>
      </c>
      <c r="H32" s="57"/>
      <c r="I32" s="58">
        <f>I30+I26+I22</f>
        <v>495062.25</v>
      </c>
      <c r="J32" s="58">
        <f>J30+J26+J22</f>
        <v>0</v>
      </c>
      <c r="K32" s="58">
        <f>K30+K26+K22</f>
        <v>2487.75</v>
      </c>
      <c r="L32" s="58">
        <f>SUM(L30:L31)</f>
        <v>0</v>
      </c>
      <c r="M32" s="58">
        <f>M30+M26+M22</f>
        <v>10700</v>
      </c>
      <c r="N32" s="58">
        <f>SUM(N30:N31)</f>
        <v>0</v>
      </c>
      <c r="O32" s="58">
        <f>O30+O26+O22</f>
        <v>26750</v>
      </c>
      <c r="Q32" s="58">
        <f>Q30+Q26+Q22</f>
        <v>535000</v>
      </c>
      <c r="R32" s="50"/>
      <c r="S32" s="58">
        <f>S30+S26+S22</f>
        <v>267500</v>
      </c>
      <c r="T32" s="58">
        <f>T30+T26+T22</f>
        <v>267500</v>
      </c>
    </row>
    <row r="33" spans="1:20" ht="13" thickTop="1" x14ac:dyDescent="0.25">
      <c r="A33" s="24"/>
      <c r="I33" s="62"/>
      <c r="K33" s="62"/>
      <c r="M33" s="62"/>
      <c r="O33" s="62"/>
      <c r="Q33" s="62"/>
      <c r="S33" s="62"/>
      <c r="T33" s="62"/>
    </row>
    <row r="34" spans="1:20" x14ac:dyDescent="0.25">
      <c r="A34" s="24"/>
      <c r="C34" s="26" t="s">
        <v>41</v>
      </c>
      <c r="D34" s="27">
        <v>15</v>
      </c>
      <c r="E34" s="28" t="s">
        <v>42</v>
      </c>
      <c r="F34" s="25"/>
      <c r="G34" s="29" t="s">
        <v>16</v>
      </c>
      <c r="H34" s="25"/>
      <c r="I34" s="30">
        <f>Q34-K34-M34-O34</f>
        <v>92535</v>
      </c>
      <c r="K34" s="32">
        <f>(Q34-O34-M34)/2*0.01</f>
        <v>465</v>
      </c>
      <c r="M34" s="32">
        <f t="shared" ref="M34:M35" si="8">Q34*0.02</f>
        <v>2000</v>
      </c>
      <c r="O34" s="30">
        <f>Q34*0.05</f>
        <v>5000</v>
      </c>
      <c r="P34" s="33"/>
      <c r="Q34" s="30">
        <v>100000</v>
      </c>
      <c r="R34" s="34"/>
      <c r="S34" s="32">
        <f>Q34*0.5</f>
        <v>50000</v>
      </c>
      <c r="T34" s="30">
        <f>S34</f>
        <v>50000</v>
      </c>
    </row>
    <row r="35" spans="1:20" ht="13" thickBot="1" x14ac:dyDescent="0.3">
      <c r="A35" s="24"/>
      <c r="C35" s="35"/>
      <c r="D35" s="36">
        <v>30</v>
      </c>
      <c r="E35" s="37" t="s">
        <v>43</v>
      </c>
      <c r="F35" s="38"/>
      <c r="G35" s="39" t="s">
        <v>16</v>
      </c>
      <c r="H35" s="38"/>
      <c r="I35" s="30">
        <f>Q35-K35-M35-O35</f>
        <v>87908.25</v>
      </c>
      <c r="J35" s="40"/>
      <c r="K35" s="32">
        <f>(Q35-O35-M35)/2*0.01</f>
        <v>441.75</v>
      </c>
      <c r="M35" s="32">
        <f t="shared" si="8"/>
        <v>1900</v>
      </c>
      <c r="N35" s="40"/>
      <c r="O35" s="30">
        <f>Q35*0.05</f>
        <v>4750</v>
      </c>
      <c r="P35" s="33"/>
      <c r="Q35" s="41">
        <v>95000</v>
      </c>
      <c r="R35" s="25"/>
      <c r="S35" s="32">
        <f>Q35*0.5</f>
        <v>47500</v>
      </c>
      <c r="T35" s="30">
        <f>S35</f>
        <v>47500</v>
      </c>
    </row>
    <row r="36" spans="1:20" s="63" customFormat="1" ht="14" thickTop="1" thickBot="1" x14ac:dyDescent="0.35">
      <c r="A36" s="24"/>
      <c r="C36" s="43"/>
      <c r="D36" s="43"/>
      <c r="E36" s="44"/>
      <c r="F36" s="45"/>
      <c r="G36" s="46" t="s">
        <v>44</v>
      </c>
      <c r="H36" s="47"/>
      <c r="I36" s="48">
        <f t="shared" ref="I36:O36" si="9">SUM(I34:I35)</f>
        <v>180443.25</v>
      </c>
      <c r="J36" s="48">
        <f t="shared" si="9"/>
        <v>0</v>
      </c>
      <c r="K36" s="48">
        <f t="shared" si="9"/>
        <v>906.75</v>
      </c>
      <c r="L36" s="48">
        <f t="shared" si="9"/>
        <v>0</v>
      </c>
      <c r="M36" s="48">
        <f t="shared" si="9"/>
        <v>3900</v>
      </c>
      <c r="N36" s="48">
        <f t="shared" si="9"/>
        <v>0</v>
      </c>
      <c r="O36" s="48">
        <f t="shared" si="9"/>
        <v>9750</v>
      </c>
      <c r="P36" s="33"/>
      <c r="Q36" s="48">
        <f>SUM(Q34:Q35)</f>
        <v>195000</v>
      </c>
      <c r="R36" s="25"/>
      <c r="S36" s="48">
        <f>SUM(S34:S35)</f>
        <v>97500</v>
      </c>
      <c r="T36" s="48">
        <f>SUM(T34:T35)</f>
        <v>97500</v>
      </c>
    </row>
    <row r="37" spans="1:20" ht="13" thickTop="1" x14ac:dyDescent="0.25">
      <c r="E37" s="28"/>
      <c r="I37" s="32"/>
      <c r="K37" s="32"/>
      <c r="M37" s="32"/>
      <c r="O37" s="32"/>
      <c r="P37" s="33"/>
      <c r="Q37" s="32"/>
      <c r="R37" s="25"/>
      <c r="S37" s="32"/>
      <c r="T37" s="32"/>
    </row>
    <row r="38" spans="1:20" x14ac:dyDescent="0.25">
      <c r="C38" s="26" t="s">
        <v>45</v>
      </c>
      <c r="D38" s="27">
        <v>15</v>
      </c>
      <c r="E38" s="28" t="s">
        <v>46</v>
      </c>
      <c r="F38" s="25"/>
      <c r="G38" s="29" t="s">
        <v>16</v>
      </c>
      <c r="H38" s="25"/>
      <c r="I38" s="30">
        <f>Q38-K38-M38-O38</f>
        <v>87908.25</v>
      </c>
      <c r="K38" s="32">
        <f>(Q38-O38-M38)/2*0.01</f>
        <v>441.75</v>
      </c>
      <c r="M38" s="32">
        <f t="shared" ref="M38:M39" si="10">Q38*0.02</f>
        <v>1900</v>
      </c>
      <c r="O38" s="30">
        <f>Q38*0.05</f>
        <v>4750</v>
      </c>
      <c r="Q38" s="30">
        <v>95000</v>
      </c>
      <c r="S38" s="32">
        <f>Q38*0.5</f>
        <v>47500</v>
      </c>
      <c r="T38" s="30">
        <f>S38</f>
        <v>47500</v>
      </c>
    </row>
    <row r="39" spans="1:20" ht="13" thickBot="1" x14ac:dyDescent="0.3">
      <c r="C39" s="35"/>
      <c r="D39" s="36">
        <v>28</v>
      </c>
      <c r="E39" s="37" t="s">
        <v>47</v>
      </c>
      <c r="F39" s="38"/>
      <c r="G39" s="39" t="s">
        <v>16</v>
      </c>
      <c r="H39" s="38"/>
      <c r="I39" s="30">
        <f>Q39-K39-M39-O39</f>
        <v>74028</v>
      </c>
      <c r="J39" s="40"/>
      <c r="K39" s="32">
        <f>(Q39-O39-M39)/2*0.01</f>
        <v>372</v>
      </c>
      <c r="M39" s="32">
        <f t="shared" si="10"/>
        <v>1600</v>
      </c>
      <c r="N39" s="40"/>
      <c r="O39" s="30">
        <f>Q39*0.05</f>
        <v>4000</v>
      </c>
      <c r="Q39" s="41">
        <v>80000</v>
      </c>
      <c r="S39" s="32">
        <f>Q39*0.5</f>
        <v>40000</v>
      </c>
      <c r="T39" s="30">
        <f>S39</f>
        <v>40000</v>
      </c>
    </row>
    <row r="40" spans="1:20" ht="14" thickTop="1" thickBot="1" x14ac:dyDescent="0.35">
      <c r="C40" s="43"/>
      <c r="D40" s="43"/>
      <c r="E40" s="44"/>
      <c r="F40" s="45"/>
      <c r="G40" s="46" t="s">
        <v>48</v>
      </c>
      <c r="H40" s="47"/>
      <c r="I40" s="48">
        <f t="shared" ref="I40:O40" si="11">SUM(I38:I39)</f>
        <v>161936.25</v>
      </c>
      <c r="J40" s="48">
        <f t="shared" si="11"/>
        <v>0</v>
      </c>
      <c r="K40" s="48">
        <f t="shared" si="11"/>
        <v>813.75</v>
      </c>
      <c r="L40" s="48">
        <f t="shared" si="11"/>
        <v>0</v>
      </c>
      <c r="M40" s="48">
        <f t="shared" si="11"/>
        <v>3500</v>
      </c>
      <c r="N40" s="48">
        <f t="shared" si="11"/>
        <v>0</v>
      </c>
      <c r="O40" s="48">
        <f t="shared" si="11"/>
        <v>8750</v>
      </c>
      <c r="Q40" s="48">
        <f>SUM(Q38:Q39)</f>
        <v>175000</v>
      </c>
      <c r="R40" s="50"/>
      <c r="S40" s="48">
        <f>SUM(S38:S39)</f>
        <v>87500</v>
      </c>
      <c r="T40" s="48">
        <f>SUM(T38:T39)</f>
        <v>87500</v>
      </c>
    </row>
    <row r="41" spans="1:20" ht="13" thickTop="1" x14ac:dyDescent="0.25">
      <c r="C41" s="26"/>
      <c r="E41" s="28"/>
      <c r="I41" s="32"/>
      <c r="K41" s="32"/>
      <c r="M41" s="32"/>
      <c r="O41" s="32"/>
      <c r="Q41" s="32"/>
      <c r="R41" s="50"/>
      <c r="S41" s="32"/>
      <c r="T41" s="32"/>
    </row>
    <row r="42" spans="1:20" x14ac:dyDescent="0.25">
      <c r="C42" s="26" t="s">
        <v>49</v>
      </c>
      <c r="D42" s="27">
        <v>15</v>
      </c>
      <c r="E42" s="28" t="s">
        <v>50</v>
      </c>
      <c r="F42" s="25"/>
      <c r="G42" s="29" t="s">
        <v>16</v>
      </c>
      <c r="H42" s="25"/>
      <c r="I42" s="30">
        <f>Q42-K42-M42-O42</f>
        <v>83281.5</v>
      </c>
      <c r="K42" s="32">
        <f>(Q42-O42-M42)/2*0.01</f>
        <v>418.5</v>
      </c>
      <c r="M42" s="32">
        <f t="shared" ref="M42:M43" si="12">Q42*0.02</f>
        <v>1800</v>
      </c>
      <c r="O42" s="30">
        <f>Q42*0.05</f>
        <v>4500</v>
      </c>
      <c r="Q42" s="30">
        <v>90000</v>
      </c>
      <c r="R42" s="50"/>
      <c r="S42" s="32">
        <f>Q42*0.5</f>
        <v>45000</v>
      </c>
      <c r="T42" s="30">
        <f>S42</f>
        <v>45000</v>
      </c>
    </row>
    <row r="43" spans="1:20" ht="13" thickBot="1" x14ac:dyDescent="0.3">
      <c r="C43" s="35"/>
      <c r="D43" s="36">
        <v>30</v>
      </c>
      <c r="E43" s="37" t="s">
        <v>51</v>
      </c>
      <c r="F43" s="38"/>
      <c r="G43" s="39" t="s">
        <v>16</v>
      </c>
      <c r="H43" s="38"/>
      <c r="I43" s="30">
        <f>Q43-K43-M43-O43</f>
        <v>74028</v>
      </c>
      <c r="J43" s="40"/>
      <c r="K43" s="32">
        <f>(Q43-O43-M43)/2*0.01</f>
        <v>372</v>
      </c>
      <c r="M43" s="32">
        <f t="shared" si="12"/>
        <v>1600</v>
      </c>
      <c r="N43" s="40"/>
      <c r="O43" s="30">
        <f>Q43*0.05</f>
        <v>4000</v>
      </c>
      <c r="Q43" s="41">
        <v>80000</v>
      </c>
      <c r="R43" s="50"/>
      <c r="S43" s="32">
        <f>Q43*0.5</f>
        <v>40000</v>
      </c>
      <c r="T43" s="30">
        <f>S43</f>
        <v>40000</v>
      </c>
    </row>
    <row r="44" spans="1:20" ht="14" thickTop="1" thickBot="1" x14ac:dyDescent="0.35">
      <c r="C44" s="43"/>
      <c r="D44" s="43"/>
      <c r="E44" s="44"/>
      <c r="F44" s="45"/>
      <c r="G44" s="46" t="s">
        <v>52</v>
      </c>
      <c r="H44" s="47"/>
      <c r="I44" s="48">
        <f t="shared" ref="I44:O44" si="13">SUM(I42:I43)</f>
        <v>157309.5</v>
      </c>
      <c r="J44" s="48">
        <f t="shared" si="13"/>
        <v>0</v>
      </c>
      <c r="K44" s="48">
        <f t="shared" si="13"/>
        <v>790.5</v>
      </c>
      <c r="L44" s="48">
        <f t="shared" si="13"/>
        <v>0</v>
      </c>
      <c r="M44" s="48">
        <f t="shared" si="13"/>
        <v>3400</v>
      </c>
      <c r="N44" s="48">
        <f t="shared" si="13"/>
        <v>0</v>
      </c>
      <c r="O44" s="48">
        <f t="shared" si="13"/>
        <v>8500</v>
      </c>
      <c r="Q44" s="48">
        <f>SUM(Q42:Q43)</f>
        <v>170000</v>
      </c>
      <c r="R44" s="50"/>
      <c r="S44" s="48">
        <f>SUM(S42:S43)</f>
        <v>85000</v>
      </c>
      <c r="T44" s="48">
        <f>SUM(T42:T43)</f>
        <v>85000</v>
      </c>
    </row>
    <row r="45" spans="1:20" ht="13.5" thickTop="1" thickBot="1" x14ac:dyDescent="0.3">
      <c r="E45" s="28"/>
      <c r="I45" s="32"/>
      <c r="K45" s="32"/>
      <c r="M45" s="32"/>
      <c r="O45" s="32"/>
      <c r="Q45" s="32"/>
      <c r="R45" s="50"/>
      <c r="S45" s="32"/>
      <c r="T45" s="32"/>
    </row>
    <row r="46" spans="1:20" ht="14" thickTop="1" thickBot="1" x14ac:dyDescent="0.35">
      <c r="C46" s="53"/>
      <c r="D46" s="53"/>
      <c r="E46" s="54"/>
      <c r="F46" s="55"/>
      <c r="G46" s="56" t="s">
        <v>53</v>
      </c>
      <c r="H46" s="57"/>
      <c r="I46" s="58">
        <f>I44+I40+I36</f>
        <v>499689</v>
      </c>
      <c r="J46" s="58">
        <f>J44+J40+J36</f>
        <v>0</v>
      </c>
      <c r="K46" s="58">
        <f>K44+K40+K36</f>
        <v>2511</v>
      </c>
      <c r="L46" s="58">
        <f>SUM(L44:L45)</f>
        <v>0</v>
      </c>
      <c r="M46" s="58">
        <f>M44+M40+M36</f>
        <v>10800</v>
      </c>
      <c r="N46" s="58">
        <f>SUM(N44:N45)</f>
        <v>0</v>
      </c>
      <c r="O46" s="58">
        <f>O44+O40+O36</f>
        <v>27000</v>
      </c>
      <c r="Q46" s="58">
        <f>Q44+Q40+Q36</f>
        <v>540000</v>
      </c>
      <c r="R46" s="50"/>
      <c r="S46" s="58">
        <f>S44+S40+S36</f>
        <v>270000</v>
      </c>
      <c r="T46" s="58">
        <f>T44+T40+T36</f>
        <v>270000</v>
      </c>
    </row>
    <row r="47" spans="1:20" ht="13" thickTop="1" x14ac:dyDescent="0.25">
      <c r="C47" s="59"/>
      <c r="D47" s="27"/>
      <c r="E47" s="28"/>
      <c r="F47" s="25"/>
      <c r="G47" s="29"/>
      <c r="H47" s="25"/>
      <c r="I47" s="60"/>
      <c r="K47" s="32"/>
      <c r="M47" s="32"/>
      <c r="O47" s="60"/>
      <c r="Q47" s="60"/>
      <c r="R47" s="50"/>
      <c r="S47" s="32"/>
      <c r="T47" s="60"/>
    </row>
    <row r="48" spans="1:20" x14ac:dyDescent="0.25">
      <c r="C48" s="26" t="s">
        <v>54</v>
      </c>
      <c r="D48" s="27">
        <v>15</v>
      </c>
      <c r="E48" s="28" t="s">
        <v>55</v>
      </c>
      <c r="F48" s="25"/>
      <c r="G48" s="29" t="s">
        <v>56</v>
      </c>
      <c r="H48" s="25"/>
      <c r="I48" s="30">
        <v>129435.32</v>
      </c>
      <c r="K48" s="32">
        <v>653.67999999999995</v>
      </c>
      <c r="M48" s="32">
        <v>19023</v>
      </c>
      <c r="O48" s="30">
        <v>888</v>
      </c>
      <c r="P48" s="33"/>
      <c r="Q48" s="30">
        <v>150000</v>
      </c>
      <c r="R48" s="34"/>
      <c r="S48" s="32">
        <f>Q48*0.5</f>
        <v>75000</v>
      </c>
      <c r="T48" s="30">
        <f>S48</f>
        <v>75000</v>
      </c>
    </row>
    <row r="49" spans="3:20" ht="13" thickBot="1" x14ac:dyDescent="0.3">
      <c r="C49" s="35"/>
      <c r="D49" s="36"/>
      <c r="E49" s="37"/>
      <c r="F49" s="38"/>
      <c r="G49" s="39"/>
      <c r="H49" s="38"/>
      <c r="I49" s="30"/>
      <c r="J49" s="40"/>
      <c r="K49" s="32"/>
      <c r="M49" s="32"/>
      <c r="N49" s="40"/>
      <c r="O49" s="30"/>
      <c r="P49" s="33"/>
      <c r="Q49" s="41"/>
      <c r="R49" s="25"/>
      <c r="S49" s="32"/>
      <c r="T49" s="30"/>
    </row>
    <row r="50" spans="3:20" ht="14" thickTop="1" thickBot="1" x14ac:dyDescent="0.35">
      <c r="C50" s="43"/>
      <c r="D50" s="43"/>
      <c r="E50" s="44"/>
      <c r="F50" s="45"/>
      <c r="G50" s="46" t="s">
        <v>57</v>
      </c>
      <c r="H50" s="47"/>
      <c r="I50" s="48">
        <f t="shared" ref="I50:O50" si="14">SUM(I48:I49)</f>
        <v>129435.32</v>
      </c>
      <c r="J50" s="48">
        <f t="shared" si="14"/>
        <v>0</v>
      </c>
      <c r="K50" s="48">
        <f t="shared" si="14"/>
        <v>653.67999999999995</v>
      </c>
      <c r="L50" s="48">
        <f t="shared" si="14"/>
        <v>0</v>
      </c>
      <c r="M50" s="48">
        <f t="shared" si="14"/>
        <v>19023</v>
      </c>
      <c r="N50" s="48">
        <f t="shared" si="14"/>
        <v>0</v>
      </c>
      <c r="O50" s="48">
        <f t="shared" si="14"/>
        <v>888</v>
      </c>
      <c r="P50" s="33"/>
      <c r="Q50" s="48">
        <f>SUM(Q48:Q49)</f>
        <v>150000</v>
      </c>
      <c r="R50" s="25"/>
      <c r="S50" s="48">
        <f>SUM(S48:S49)</f>
        <v>75000</v>
      </c>
      <c r="T50" s="48">
        <f>SUM(T48:T49)</f>
        <v>75000</v>
      </c>
    </row>
    <row r="51" spans="3:20" ht="13" thickTop="1" x14ac:dyDescent="0.25">
      <c r="E51" s="28"/>
      <c r="I51" s="32"/>
      <c r="K51" s="32"/>
      <c r="M51" s="32"/>
      <c r="O51" s="32"/>
      <c r="P51" s="33"/>
      <c r="Q51" s="32"/>
      <c r="R51" s="25"/>
      <c r="S51" s="32"/>
      <c r="T51" s="32"/>
    </row>
    <row r="52" spans="3:20" x14ac:dyDescent="0.25">
      <c r="C52" s="26" t="s">
        <v>58</v>
      </c>
      <c r="D52" s="27">
        <v>15</v>
      </c>
      <c r="E52" s="28" t="s">
        <v>59</v>
      </c>
      <c r="F52" s="25"/>
      <c r="G52" s="29" t="s">
        <v>56</v>
      </c>
      <c r="H52" s="25"/>
      <c r="I52" s="30">
        <v>155322.35</v>
      </c>
      <c r="K52" s="32">
        <v>784.45</v>
      </c>
      <c r="M52" s="32">
        <v>22827.599999999999</v>
      </c>
      <c r="O52" s="30">
        <v>1065.5999999999999</v>
      </c>
      <c r="Q52" s="30">
        <v>180000</v>
      </c>
      <c r="R52" s="65"/>
      <c r="S52" s="32">
        <f>Q52*0.5</f>
        <v>90000</v>
      </c>
      <c r="T52" s="30">
        <f>S52</f>
        <v>90000</v>
      </c>
    </row>
    <row r="53" spans="3:20" ht="13" thickBot="1" x14ac:dyDescent="0.3">
      <c r="C53" s="35"/>
      <c r="D53" s="36"/>
      <c r="E53" s="37"/>
      <c r="F53" s="38"/>
      <c r="G53" s="39"/>
      <c r="H53" s="38"/>
      <c r="I53" s="30"/>
      <c r="J53" s="40"/>
      <c r="K53" s="32"/>
      <c r="M53" s="32"/>
      <c r="N53" s="40"/>
      <c r="O53" s="30"/>
      <c r="Q53" s="41"/>
      <c r="S53" s="32"/>
      <c r="T53" s="30"/>
    </row>
    <row r="54" spans="3:20" ht="14" thickTop="1" thickBot="1" x14ac:dyDescent="0.35">
      <c r="C54" s="43"/>
      <c r="D54" s="43"/>
      <c r="E54" s="44"/>
      <c r="F54" s="45"/>
      <c r="G54" s="46" t="s">
        <v>60</v>
      </c>
      <c r="H54" s="47"/>
      <c r="I54" s="48">
        <f t="shared" ref="I54:O54" si="15">SUM(I52:I53)</f>
        <v>155322.35</v>
      </c>
      <c r="J54" s="48">
        <f t="shared" si="15"/>
        <v>0</v>
      </c>
      <c r="K54" s="48">
        <f t="shared" si="15"/>
        <v>784.45</v>
      </c>
      <c r="L54" s="48">
        <f t="shared" si="15"/>
        <v>0</v>
      </c>
      <c r="M54" s="48">
        <f t="shared" si="15"/>
        <v>22827.599999999999</v>
      </c>
      <c r="N54" s="48">
        <f t="shared" si="15"/>
        <v>0</v>
      </c>
      <c r="O54" s="48">
        <f t="shared" si="15"/>
        <v>1065.5999999999999</v>
      </c>
      <c r="Q54" s="48">
        <f>SUM(Q52:Q53)</f>
        <v>180000</v>
      </c>
      <c r="R54" s="50"/>
      <c r="S54" s="48">
        <f>SUM(S52:S53)</f>
        <v>90000</v>
      </c>
      <c r="T54" s="48">
        <f>SUM(T52:T53)</f>
        <v>90000</v>
      </c>
    </row>
    <row r="55" spans="3:20" ht="13" thickTop="1" x14ac:dyDescent="0.25">
      <c r="C55" s="26"/>
      <c r="E55" s="28"/>
      <c r="I55" s="32"/>
      <c r="K55" s="32"/>
      <c r="M55" s="32"/>
      <c r="O55" s="32"/>
      <c r="Q55" s="32"/>
      <c r="R55" s="50"/>
      <c r="S55" s="32"/>
      <c r="T55" s="32"/>
    </row>
    <row r="56" spans="3:20" x14ac:dyDescent="0.25">
      <c r="C56" s="26" t="s">
        <v>61</v>
      </c>
      <c r="D56" s="27">
        <v>15</v>
      </c>
      <c r="E56" s="28" t="s">
        <v>62</v>
      </c>
      <c r="F56" s="25"/>
      <c r="G56" s="29" t="s">
        <v>56</v>
      </c>
      <c r="H56" s="25"/>
      <c r="I56" s="30">
        <f>Q56-K56-M56-O56</f>
        <v>181216.55</v>
      </c>
      <c r="K56" s="32">
        <v>908.05</v>
      </c>
      <c r="M56" s="32">
        <v>26632.2</v>
      </c>
      <c r="O56" s="30">
        <v>1243.2</v>
      </c>
      <c r="Q56" s="30">
        <v>210000</v>
      </c>
      <c r="R56" s="50"/>
      <c r="S56" s="32">
        <f>Q56*0.5</f>
        <v>105000</v>
      </c>
      <c r="T56" s="30">
        <f>S56</f>
        <v>105000</v>
      </c>
    </row>
    <row r="57" spans="3:20" ht="13" thickBot="1" x14ac:dyDescent="0.3">
      <c r="C57" s="35"/>
      <c r="D57" s="36"/>
      <c r="E57" s="37"/>
      <c r="F57" s="38"/>
      <c r="G57" s="39"/>
      <c r="H57" s="38"/>
      <c r="I57" s="30"/>
      <c r="J57" s="40"/>
      <c r="K57" s="32"/>
      <c r="M57" s="32"/>
      <c r="N57" s="40"/>
      <c r="O57" s="30"/>
      <c r="Q57" s="41"/>
      <c r="R57" s="50"/>
      <c r="S57" s="32"/>
      <c r="T57" s="30"/>
    </row>
    <row r="58" spans="3:20" ht="14" thickTop="1" thickBot="1" x14ac:dyDescent="0.35">
      <c r="C58" s="43"/>
      <c r="D58" s="43"/>
      <c r="E58" s="44"/>
      <c r="F58" s="45"/>
      <c r="G58" s="46" t="s">
        <v>63</v>
      </c>
      <c r="H58" s="47"/>
      <c r="I58" s="48">
        <f t="shared" ref="I58:O58" si="16">SUM(I56:I57)</f>
        <v>181216.55</v>
      </c>
      <c r="J58" s="48">
        <f t="shared" si="16"/>
        <v>0</v>
      </c>
      <c r="K58" s="48">
        <f t="shared" si="16"/>
        <v>908.05</v>
      </c>
      <c r="L58" s="48">
        <f t="shared" si="16"/>
        <v>0</v>
      </c>
      <c r="M58" s="48">
        <f t="shared" si="16"/>
        <v>26632.2</v>
      </c>
      <c r="N58" s="48">
        <f t="shared" si="16"/>
        <v>0</v>
      </c>
      <c r="O58" s="48">
        <f t="shared" si="16"/>
        <v>1243.2</v>
      </c>
      <c r="Q58" s="48">
        <f>SUM(Q56:Q57)</f>
        <v>210000</v>
      </c>
      <c r="R58" s="50"/>
      <c r="S58" s="48">
        <f>SUM(S56:S57)</f>
        <v>105000</v>
      </c>
      <c r="T58" s="48">
        <f>SUM(T56:T57)</f>
        <v>105000</v>
      </c>
    </row>
    <row r="59" spans="3:20" ht="13.5" thickTop="1" thickBot="1" x14ac:dyDescent="0.3">
      <c r="E59" s="28"/>
      <c r="I59" s="32"/>
      <c r="K59" s="32"/>
      <c r="M59" s="32"/>
      <c r="O59" s="32"/>
      <c r="Q59" s="32"/>
      <c r="R59" s="50"/>
      <c r="S59" s="32"/>
      <c r="T59" s="32"/>
    </row>
    <row r="60" spans="3:20" ht="14" thickTop="1" thickBot="1" x14ac:dyDescent="0.35">
      <c r="C60" s="53"/>
      <c r="D60" s="53"/>
      <c r="E60" s="54"/>
      <c r="F60" s="55"/>
      <c r="G60" s="56" t="s">
        <v>64</v>
      </c>
      <c r="H60" s="57"/>
      <c r="I60" s="58">
        <f>I58+I54+I50</f>
        <v>465974.22000000003</v>
      </c>
      <c r="J60" s="58">
        <f>J58+J54+J50</f>
        <v>0</v>
      </c>
      <c r="K60" s="58">
        <f>K58+K54+K50</f>
        <v>2346.1799999999998</v>
      </c>
      <c r="L60" s="58">
        <f>SUM(L58:L59)</f>
        <v>0</v>
      </c>
      <c r="M60" s="58">
        <f>M58+M54+M50</f>
        <v>68482.8</v>
      </c>
      <c r="N60" s="58"/>
      <c r="O60" s="58">
        <f>O58+O54+O50</f>
        <v>3196.8</v>
      </c>
      <c r="Q60" s="58">
        <f>Q58+Q54+Q50</f>
        <v>540000</v>
      </c>
      <c r="R60" s="50"/>
      <c r="S60" s="58">
        <f>S58+S54+S50</f>
        <v>270000</v>
      </c>
      <c r="T60" s="58">
        <f>T58+T54+T50</f>
        <v>270000</v>
      </c>
    </row>
    <row r="61" spans="3:20" ht="13" thickTop="1" x14ac:dyDescent="0.25">
      <c r="C61" s="66"/>
      <c r="D61" s="67"/>
      <c r="E61" s="68"/>
      <c r="F61" s="69"/>
      <c r="G61" s="70"/>
      <c r="H61" s="69"/>
      <c r="I61" s="71"/>
      <c r="J61" s="72"/>
      <c r="K61" s="71"/>
      <c r="L61" s="72"/>
      <c r="M61" s="71"/>
      <c r="N61" s="72"/>
      <c r="O61" s="71"/>
      <c r="Q61" s="71"/>
    </row>
    <row r="62" spans="3:20" ht="13.5" thickBot="1" x14ac:dyDescent="0.35">
      <c r="C62" s="74"/>
      <c r="D62" s="74"/>
      <c r="E62" s="75"/>
      <c r="F62" s="76"/>
      <c r="G62" s="77" t="s">
        <v>65</v>
      </c>
      <c r="H62" s="78"/>
      <c r="I62" s="79">
        <f>I60+I46+I32+I18</f>
        <v>1988174.97</v>
      </c>
      <c r="J62" s="79">
        <f>J60+J56+J52</f>
        <v>0</v>
      </c>
      <c r="K62" s="79">
        <f>K60+K46+K32+K18</f>
        <v>9995.43</v>
      </c>
      <c r="L62" s="79">
        <f>SUM(L60:L61)</f>
        <v>0</v>
      </c>
      <c r="M62" s="79">
        <f>M60+M46+M32+M18</f>
        <v>101382.8</v>
      </c>
      <c r="N62" s="79"/>
      <c r="O62" s="79">
        <f>O60+O46+O32+O18</f>
        <v>85446.8</v>
      </c>
      <c r="Q62" s="79">
        <f>Q60+Q46+Q32+Q18</f>
        <v>2185000</v>
      </c>
      <c r="R62" s="50"/>
      <c r="S62" s="79">
        <f>S60+S46+S32+S18</f>
        <v>1092500</v>
      </c>
      <c r="T62" s="79">
        <f>T60+T46+T32+T18</f>
        <v>1092500</v>
      </c>
    </row>
    <row r="63" spans="3:20" ht="13" thickTop="1" x14ac:dyDescent="0.25">
      <c r="C63" s="59"/>
      <c r="D63" s="27"/>
      <c r="E63" s="28"/>
      <c r="F63" s="25"/>
      <c r="G63" s="29"/>
      <c r="H63" s="25"/>
      <c r="I63" s="80"/>
      <c r="J63" s="33"/>
      <c r="K63" s="80"/>
      <c r="L63" s="33"/>
      <c r="M63" s="80"/>
      <c r="N63" s="33"/>
      <c r="O63" s="80"/>
      <c r="Q63" s="80"/>
    </row>
    <row r="64" spans="3:20" ht="13" x14ac:dyDescent="0.3">
      <c r="K64" s="81">
        <f>K62-K60</f>
        <v>7649.25</v>
      </c>
    </row>
    <row r="65" spans="11:11" x14ac:dyDescent="0.25">
      <c r="K65" s="82" t="s">
        <v>66</v>
      </c>
    </row>
  </sheetData>
  <mergeCells count="8">
    <mergeCell ref="H4:H5"/>
    <mergeCell ref="J4:J5"/>
    <mergeCell ref="A4:A5"/>
    <mergeCell ref="B4:B5"/>
    <mergeCell ref="C4:D5"/>
    <mergeCell ref="E4:E5"/>
    <mergeCell ref="F4:F5"/>
    <mergeCell ref="G4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Shopee Cash Receipt Book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Pinoy Akawntant</dc:creator>
  <dcterms:created xsi:type="dcterms:W3CDTF">2025-07-08T14:15:26Z</dcterms:created>
  <dcterms:modified xsi:type="dcterms:W3CDTF">2025-07-08T14:16:11Z</dcterms:modified>
</cp:coreProperties>
</file>