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Pinoy Akawntant\Download\"/>
    </mc:Choice>
  </mc:AlternateContent>
  <xr:revisionPtr revIDLastSave="0" documentId="13_ncr:1_{1C5FFACB-B8B1-4050-A747-6CC3FD7EEF44}" xr6:coauthVersionLast="47" xr6:coauthVersionMax="47" xr10:uidLastSave="{00000000-0000-0000-0000-000000000000}"/>
  <bookViews>
    <workbookView xWindow="-110" yWindow="-110" windowWidth="19420" windowHeight="11020" tabRatio="840" xr2:uid="{2C01742B-C15A-4A8B-95A8-AF1DB8D0F87A}"/>
  </bookViews>
  <sheets>
    <sheet name="Worksheet" sheetId="1" r:id="rId1"/>
    <sheet name="General Journal - Adj Entries" sheetId="2" r:id="rId2"/>
    <sheet name="Income Statement" sheetId="8" r:id="rId3"/>
    <sheet name="Changes in Owner's Equity" sheetId="11" r:id="rId4"/>
    <sheet name="Balance Sheet" sheetId="10" r:id="rId5"/>
    <sheet name="Cash Flow" sheetId="9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1" l="1"/>
  <c r="B17" i="10" l="1"/>
  <c r="B12" i="8"/>
  <c r="J17" i="1"/>
  <c r="H27" i="1"/>
  <c r="H23" i="1"/>
  <c r="L23" i="1" s="1"/>
  <c r="O23" i="1" s="1"/>
  <c r="J13" i="1"/>
  <c r="J10" i="1"/>
  <c r="L10" i="1" s="1"/>
  <c r="R10" i="1" s="1"/>
  <c r="L25" i="1"/>
  <c r="O25" i="1" s="1"/>
  <c r="B14" i="8" s="1"/>
  <c r="K35" i="2"/>
  <c r="I34" i="2"/>
  <c r="B28" i="10"/>
  <c r="B27" i="10"/>
  <c r="A30" i="10"/>
  <c r="A28" i="10"/>
  <c r="A27" i="10"/>
  <c r="B12" i="10"/>
  <c r="B10" i="10"/>
  <c r="B9" i="10"/>
  <c r="B8" i="10"/>
  <c r="B16" i="10"/>
  <c r="A17" i="10"/>
  <c r="A16" i="10"/>
  <c r="A12" i="10"/>
  <c r="A10" i="10"/>
  <c r="A9" i="10"/>
  <c r="A8" i="10"/>
  <c r="P37" i="1"/>
  <c r="L34" i="1"/>
  <c r="L33" i="1"/>
  <c r="L32" i="1"/>
  <c r="O32" i="1" s="1"/>
  <c r="L31" i="1"/>
  <c r="L30" i="1"/>
  <c r="L29" i="1"/>
  <c r="O29" i="1" s="1"/>
  <c r="B18" i="8" s="1"/>
  <c r="L28" i="1"/>
  <c r="O28" i="1" s="1"/>
  <c r="B17" i="8" s="1"/>
  <c r="L27" i="1"/>
  <c r="O27" i="1" s="1"/>
  <c r="B16" i="8" s="1"/>
  <c r="L24" i="1"/>
  <c r="O24" i="1" s="1"/>
  <c r="B13" i="8" s="1"/>
  <c r="L22" i="1"/>
  <c r="L21" i="1"/>
  <c r="O21" i="1" s="1"/>
  <c r="C6" i="8" s="1"/>
  <c r="M20" i="1"/>
  <c r="M19" i="1"/>
  <c r="M18" i="1"/>
  <c r="S18" i="1" s="1"/>
  <c r="M17" i="1"/>
  <c r="S17" i="1" s="1"/>
  <c r="B30" i="10" s="1"/>
  <c r="M16" i="1"/>
  <c r="S16" i="1" s="1"/>
  <c r="M15" i="1"/>
  <c r="S15" i="1" s="1"/>
  <c r="M13" i="1"/>
  <c r="M14" i="1"/>
  <c r="S14" i="1" s="1"/>
  <c r="L12" i="1"/>
  <c r="R12" i="1" s="1"/>
  <c r="L11" i="1"/>
  <c r="R11" i="1" s="1"/>
  <c r="L9" i="1"/>
  <c r="R9" i="1" s="1"/>
  <c r="D8" i="1"/>
  <c r="L8" i="1" s="1"/>
  <c r="R8" i="1" s="1"/>
  <c r="L26" i="1"/>
  <c r="O26" i="1" s="1"/>
  <c r="B15" i="8" s="1"/>
  <c r="B7" i="9"/>
  <c r="B8" i="9"/>
  <c r="B20" i="9"/>
  <c r="B15" i="9"/>
  <c r="B18" i="10" l="1"/>
  <c r="B31" i="10"/>
  <c r="B35" i="10" s="1"/>
  <c r="B13" i="10"/>
  <c r="B21" i="10" s="1"/>
  <c r="D35" i="1"/>
  <c r="B9" i="9"/>
  <c r="B10" i="9" s="1"/>
  <c r="B22" i="9" s="1"/>
  <c r="B26" i="9" s="1"/>
  <c r="E35" i="1" l="1"/>
  <c r="B46" i="8"/>
  <c r="B48" i="8" s="1"/>
  <c r="O34" i="1" l="1"/>
  <c r="O33" i="1"/>
  <c r="O31" i="1"/>
  <c r="O30" i="1"/>
  <c r="P20" i="1"/>
  <c r="B19" i="8" l="1"/>
  <c r="C19" i="8" s="1"/>
  <c r="P35" i="1"/>
  <c r="C5" i="8"/>
  <c r="C7" i="8" s="1"/>
  <c r="J35" i="1"/>
  <c r="H35" i="1"/>
  <c r="S13" i="1"/>
  <c r="L7" i="1"/>
  <c r="O22" i="1"/>
  <c r="O35" i="1" l="1"/>
  <c r="O36" i="1" s="1"/>
  <c r="B39" i="10" s="1"/>
  <c r="B41" i="10" s="1"/>
  <c r="C8" i="8"/>
  <c r="C9" i="8" s="1"/>
  <c r="C20" i="8" s="1"/>
  <c r="C23" i="8" s="1"/>
  <c r="B9" i="11" s="1"/>
  <c r="B10" i="11" s="1"/>
  <c r="B38" i="10" s="1"/>
  <c r="R7" i="1"/>
  <c r="R35" i="1" s="1"/>
  <c r="R37" i="1" s="1"/>
  <c r="L35" i="1"/>
  <c r="M35" i="1"/>
  <c r="S35" i="1"/>
  <c r="O37" i="1" l="1"/>
  <c r="S36" i="1"/>
  <c r="S37" i="1" s="1"/>
</calcChain>
</file>

<file path=xl/sharedStrings.xml><?xml version="1.0" encoding="utf-8"?>
<sst xmlns="http://schemas.openxmlformats.org/spreadsheetml/2006/main" count="209" uniqueCount="144">
  <si>
    <t>Worksheet</t>
  </si>
  <si>
    <t>Trial Balance</t>
  </si>
  <si>
    <t>Adjusting Entries</t>
  </si>
  <si>
    <t>Adjusted Trial Balance</t>
  </si>
  <si>
    <t>Income Statement</t>
  </si>
  <si>
    <t>Balance Sheet</t>
  </si>
  <si>
    <t>Account Titles</t>
  </si>
  <si>
    <t>Account Type</t>
  </si>
  <si>
    <t>Debit</t>
  </si>
  <si>
    <t>Credit</t>
  </si>
  <si>
    <t>Current Asset</t>
  </si>
  <si>
    <t>Non-Current Asset</t>
  </si>
  <si>
    <t>Current Liability</t>
  </si>
  <si>
    <t>Equity</t>
  </si>
  <si>
    <t>Income</t>
  </si>
  <si>
    <t>Cost of Goods Sold</t>
  </si>
  <si>
    <t>Expenses</t>
  </si>
  <si>
    <t>Total Balance</t>
  </si>
  <si>
    <t>PINOY AKAWNTANT</t>
  </si>
  <si>
    <t>GENERAL JOURNAL</t>
  </si>
  <si>
    <t>DATE</t>
  </si>
  <si>
    <t>ACCOUNT TITLE / DESCRIPTION</t>
  </si>
  <si>
    <t>PR</t>
  </si>
  <si>
    <t>DEBIT</t>
  </si>
  <si>
    <t>CREDIT</t>
  </si>
  <si>
    <t>2025</t>
  </si>
  <si>
    <t>Cash</t>
  </si>
  <si>
    <t>Creditable Withholding Tax</t>
  </si>
  <si>
    <t>Pinoy Akawntant</t>
  </si>
  <si>
    <t>For the Year Ended December 31, 2024</t>
  </si>
  <si>
    <t>Income Tax Payable</t>
  </si>
  <si>
    <t>Percentage Tax Payable</t>
  </si>
  <si>
    <t>Merchandise Inventory</t>
  </si>
  <si>
    <t>Platform Fees &amp; Charges</t>
  </si>
  <si>
    <t>Office Supplies</t>
  </si>
  <si>
    <t>Professional Fees</t>
  </si>
  <si>
    <t>Advertising</t>
  </si>
  <si>
    <t>Utilities</t>
  </si>
  <si>
    <t>Repairs &amp; Maintenance</t>
  </si>
  <si>
    <t>Owner's Capital</t>
  </si>
  <si>
    <t>Office Equipment</t>
  </si>
  <si>
    <t>Accumulated Depreciation - Office Equipment</t>
  </si>
  <si>
    <t>Owner's Withdrawals</t>
  </si>
  <si>
    <t>Accounts Payable</t>
  </si>
  <si>
    <t>Accounts Receivable</t>
  </si>
  <si>
    <t>Sales Revenue</t>
  </si>
  <si>
    <t>Sales Returns, Allowances &amp; Discounts</t>
  </si>
  <si>
    <t>Withholding Tax Payable (Expanded)</t>
  </si>
  <si>
    <t>Rental</t>
  </si>
  <si>
    <t>Salaries, Wages and Allowances</t>
  </si>
  <si>
    <t>SSS, GSIS, Philhealth, HDMF and other Contributions</t>
  </si>
  <si>
    <t>Taxes &amp; Licenses</t>
  </si>
  <si>
    <t>Depreciation Expense</t>
  </si>
  <si>
    <t>Transportation and Travel</t>
  </si>
  <si>
    <t>Income Statement (Statement of Financial Performance)</t>
  </si>
  <si>
    <t>For the year ended December 31, 2024</t>
  </si>
  <si>
    <t>Gross Sales/Revenues</t>
  </si>
  <si>
    <t>Less: Sales Returns, Allowances and Discounts</t>
  </si>
  <si>
    <t>Net Sales</t>
  </si>
  <si>
    <t>Less: Cost of Goods Sold</t>
  </si>
  <si>
    <t>GROSS INCOME</t>
  </si>
  <si>
    <t>LESS: OPERATING EXPENSES</t>
  </si>
  <si>
    <t>Taxes and Licenses</t>
  </si>
  <si>
    <t>Other Expenses</t>
  </si>
  <si>
    <t>INCOME (LOSS) BEFORE INCOME TAX</t>
  </si>
  <si>
    <t>PROVISION FOR INCOME TAX</t>
  </si>
  <si>
    <t>NET INCOME (LOSS)</t>
  </si>
  <si>
    <t>GRADUATED TAX TABLE</t>
  </si>
  <si>
    <t>Taxable income (PHP)</t>
  </si>
  <si>
    <t>Tax on column 1 (PHP)</t>
  </si>
  <si>
    <t>Tax on excess (%)</t>
  </si>
  <si>
    <t>Over</t>
  </si>
  <si>
    <t>Not over</t>
  </si>
  <si>
    <t>-</t>
  </si>
  <si>
    <t>COST OF GOODS SOLD</t>
  </si>
  <si>
    <t>Dec</t>
  </si>
  <si>
    <t>Depreciation</t>
  </si>
  <si>
    <t>Inventory, Beginning</t>
  </si>
  <si>
    <t>Add: Purchases</t>
  </si>
  <si>
    <t>Less: Purchase Returns, Allowances, Discounts</t>
  </si>
  <si>
    <t>Add: Freight-In</t>
  </si>
  <si>
    <t>Goods Available for Sale</t>
  </si>
  <si>
    <t>Less: Inventory, Ending</t>
  </si>
  <si>
    <t>Cost of Good Sold</t>
  </si>
  <si>
    <t>To record depreciation of office equipment</t>
  </si>
  <si>
    <t>Office Equipment cost P100,000</t>
  </si>
  <si>
    <t>Divided by Estimated Useuful life = 5 years</t>
  </si>
  <si>
    <t>Annual Depreciation = P20,000</t>
  </si>
  <si>
    <t>a.</t>
  </si>
  <si>
    <t>To record 4th quarter percentage tax payable</t>
  </si>
  <si>
    <t>4th quarter net sales = P522,500</t>
  </si>
  <si>
    <t>Percentage Tax Rate = 3%</t>
  </si>
  <si>
    <t>Percentage Tax Due = P15,675</t>
  </si>
  <si>
    <t>Prepaid Rent</t>
  </si>
  <si>
    <t>Collection from Sales/Revenues</t>
  </si>
  <si>
    <t>Payment for Merchandise Inventory</t>
  </si>
  <si>
    <t>NET INCREASE (DECREASE) IN CASH</t>
  </si>
  <si>
    <t>Payment for Operating Expenses</t>
  </si>
  <si>
    <t>Payment for Office Equipment</t>
  </si>
  <si>
    <t>Profit</t>
  </si>
  <si>
    <t>Balance Sheet (Statement of Financial Position)</t>
  </si>
  <si>
    <t>Current Assets</t>
  </si>
  <si>
    <t>Total Current Assets</t>
  </si>
  <si>
    <t>Non-Current Assets</t>
  </si>
  <si>
    <t>Total Non-Current Assets</t>
  </si>
  <si>
    <t>Liabilities &amp; Owner's Equity</t>
  </si>
  <si>
    <t>Current Liabilities</t>
  </si>
  <si>
    <t>Total Current Liabilities</t>
  </si>
  <si>
    <t>Total Non-Current Liabilities</t>
  </si>
  <si>
    <t>Total Liabilities</t>
  </si>
  <si>
    <t>Owner's Equity</t>
  </si>
  <si>
    <t>As of December 31, 2024</t>
  </si>
  <si>
    <t>Net Cash Used in Operating Activities</t>
  </si>
  <si>
    <t>Net Cash Used in Investing Activities</t>
  </si>
  <si>
    <t>Cash Flow Statement</t>
  </si>
  <si>
    <t>Rent Expense</t>
  </si>
  <si>
    <t>Prepaid rent</t>
  </si>
  <si>
    <t>To record used portion of the prepaid rent for 2 months</t>
  </si>
  <si>
    <t>Advance rental = P20,000</t>
  </si>
  <si>
    <t>no. of months = 2 months</t>
  </si>
  <si>
    <t>Prepaid rent used = P40,000</t>
  </si>
  <si>
    <t>Other Example</t>
  </si>
  <si>
    <t>To record Cost of Goods Sold for the period</t>
  </si>
  <si>
    <t>b.</t>
  </si>
  <si>
    <t>c.</t>
  </si>
  <si>
    <t>Income Tax Expense</t>
  </si>
  <si>
    <t>To record income tax expense</t>
  </si>
  <si>
    <t>Net Cash Provided by Financing Activities</t>
  </si>
  <si>
    <t>CASH FLOWS FROM OPERATING ACTIVITIES</t>
  </si>
  <si>
    <t>CASH FLOWS FROM INVESTING ACTIVITIES</t>
  </si>
  <si>
    <t>CASH FLOWS FROM FINANCING ACTIVITIES</t>
  </si>
  <si>
    <t>CASH AT BEGINNING OF YEAR</t>
  </si>
  <si>
    <t>CASH AT END OF YEAR</t>
  </si>
  <si>
    <t>ASSETS</t>
  </si>
  <si>
    <t>Total Equity</t>
  </si>
  <si>
    <t>TOTAL LIABILITIES AND EQUITY</t>
  </si>
  <si>
    <t>TOTAL ASSETS</t>
  </si>
  <si>
    <t>STATEMENT OF CHANGES IN OWNER'S EQUITY</t>
  </si>
  <si>
    <t>Add: Owner's investment</t>
  </si>
  <si>
    <t>Owner's Capital, Beginning</t>
  </si>
  <si>
    <t>Less: Withdrawals</t>
  </si>
  <si>
    <t>Total  Owner's Capital</t>
  </si>
  <si>
    <t>Add: Net Income</t>
  </si>
  <si>
    <t>Owner's Capital, Ending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</si>
</sst>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7" x14ac:knownFonts="1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rgb="FF2D2D2D"/>
      <name val="Arial"/>
      <family val="2"/>
    </font>
    <font>
      <sz val="14"/>
      <color rgb="FF464646"/>
      <name val="Arial"/>
      <family val="2"/>
    </font>
    <font>
      <b/>
      <u/>
      <sz val="14"/>
      <color theme="1"/>
      <name val="Arial"/>
      <family val="2"/>
    </font>
    <font>
      <sz val="14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</fills>
  <borders count="5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FF0000"/>
      </left>
      <right/>
      <top/>
      <bottom style="thin">
        <color rgb="FFFF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theme="4"/>
      </bottom>
      <diagonal/>
    </border>
    <border>
      <left/>
      <right style="thin">
        <color rgb="FFFF0000"/>
      </right>
      <top style="thin">
        <color rgb="FFFF0000"/>
      </top>
      <bottom style="thin">
        <color theme="4"/>
      </bottom>
      <diagonal/>
    </border>
    <border>
      <left/>
      <right/>
      <top style="thin">
        <color rgb="FFFF0000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thin">
        <color rgb="FFFF0000"/>
      </left>
      <right/>
      <top/>
      <bottom style="thin">
        <color theme="4"/>
      </bottom>
      <diagonal/>
    </border>
    <border>
      <left/>
      <right style="thin">
        <color rgb="FFFF0000"/>
      </right>
      <top/>
      <bottom style="thin">
        <color theme="4"/>
      </bottom>
      <diagonal/>
    </border>
    <border>
      <left style="thin">
        <color rgb="FFFF0000"/>
      </left>
      <right style="thin">
        <color rgb="FFFF0000"/>
      </right>
      <top/>
      <bottom style="thin">
        <color theme="4"/>
      </bottom>
      <diagonal/>
    </border>
    <border>
      <left/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rgb="FFFF0000"/>
      </left>
      <right/>
      <top style="thin">
        <color theme="4"/>
      </top>
      <bottom style="thin">
        <color theme="4"/>
      </bottom>
      <diagonal/>
    </border>
    <border>
      <left style="thin">
        <color rgb="FFFF0000"/>
      </left>
      <right style="thin">
        <color rgb="FFFF0000"/>
      </right>
      <top style="thin">
        <color theme="4"/>
      </top>
      <bottom style="thin">
        <color rgb="FFFF0000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rgb="FFFF0000"/>
      </right>
      <top/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rgb="FFFF0000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rgb="FFFF0000"/>
      </bottom>
      <diagonal/>
    </border>
    <border>
      <left/>
      <right style="thin">
        <color rgb="FFFF0000"/>
      </right>
      <top style="thin">
        <color theme="4"/>
      </top>
      <bottom style="thin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rgb="FF767676"/>
      </top>
      <bottom style="medium">
        <color rgb="FF767676"/>
      </bottom>
      <diagonal/>
    </border>
    <border>
      <left/>
      <right style="medium">
        <color rgb="FF767676"/>
      </right>
      <top style="medium">
        <color rgb="FF767676"/>
      </top>
      <bottom style="medium">
        <color rgb="FF767676"/>
      </bottom>
      <diagonal/>
    </border>
    <border>
      <left/>
      <right style="medium">
        <color rgb="FF767676"/>
      </right>
      <top style="medium">
        <color rgb="FF767676"/>
      </top>
      <bottom/>
      <diagonal/>
    </border>
    <border>
      <left style="medium">
        <color rgb="FF767676"/>
      </left>
      <right/>
      <top style="medium">
        <color rgb="FF767676"/>
      </top>
      <bottom/>
      <diagonal/>
    </border>
    <border>
      <left/>
      <right/>
      <top style="medium">
        <color rgb="FF767676"/>
      </top>
      <bottom/>
      <diagonal/>
    </border>
    <border>
      <left/>
      <right style="medium">
        <color rgb="FF767676"/>
      </right>
      <top/>
      <bottom style="medium">
        <color rgb="FF767676"/>
      </bottom>
      <diagonal/>
    </border>
    <border>
      <left style="medium">
        <color rgb="FF767676"/>
      </left>
      <right/>
      <top/>
      <bottom style="medium">
        <color rgb="FF767676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indexed="64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</cellStyleXfs>
  <cellXfs count="170">
    <xf numFmtId="0" fontId="0" fillId="0" borderId="0" xfId="0"/>
    <xf numFmtId="0" fontId="3" fillId="0" borderId="0" xfId="2" applyFont="1"/>
    <xf numFmtId="0" fontId="4" fillId="0" borderId="0" xfId="2" applyFont="1"/>
    <xf numFmtId="0" fontId="3" fillId="0" borderId="3" xfId="2" applyFont="1" applyBorder="1"/>
    <xf numFmtId="0" fontId="3" fillId="0" borderId="4" xfId="2" applyFont="1" applyBorder="1"/>
    <xf numFmtId="0" fontId="3" fillId="0" borderId="5" xfId="2" applyFont="1" applyBorder="1"/>
    <xf numFmtId="0" fontId="3" fillId="0" borderId="6" xfId="2" applyFont="1" applyBorder="1"/>
    <xf numFmtId="0" fontId="3" fillId="0" borderId="7" xfId="2" applyFont="1" applyBorder="1"/>
    <xf numFmtId="0" fontId="1" fillId="0" borderId="0" xfId="2"/>
    <xf numFmtId="0" fontId="4" fillId="0" borderId="0" xfId="2" applyFont="1" applyAlignment="1">
      <alignment horizontal="left"/>
    </xf>
    <xf numFmtId="0" fontId="3" fillId="0" borderId="8" xfId="2" applyFont="1" applyBorder="1" applyAlignment="1">
      <alignment horizontal="right"/>
    </xf>
    <xf numFmtId="0" fontId="3" fillId="0" borderId="15" xfId="2" applyFont="1" applyBorder="1" applyAlignment="1">
      <alignment horizontal="right"/>
    </xf>
    <xf numFmtId="0" fontId="3" fillId="0" borderId="16" xfId="2" applyFont="1" applyBorder="1"/>
    <xf numFmtId="17" fontId="3" fillId="0" borderId="17" xfId="2" quotePrefix="1" applyNumberFormat="1" applyFont="1" applyBorder="1" applyAlignment="1">
      <alignment horizontal="right"/>
    </xf>
    <xf numFmtId="0" fontId="3" fillId="0" borderId="17" xfId="2" applyFont="1" applyBorder="1" applyAlignment="1">
      <alignment horizontal="center"/>
    </xf>
    <xf numFmtId="0" fontId="3" fillId="0" borderId="17" xfId="2" applyFont="1" applyBorder="1"/>
    <xf numFmtId="0" fontId="3" fillId="0" borderId="18" xfId="2" applyFont="1" applyBorder="1"/>
    <xf numFmtId="0" fontId="3" fillId="0" borderId="19" xfId="2" applyFont="1" applyBorder="1"/>
    <xf numFmtId="164" fontId="3" fillId="0" borderId="20" xfId="3" applyFont="1" applyBorder="1"/>
    <xf numFmtId="164" fontId="3" fillId="0" borderId="16" xfId="3" applyFont="1" applyBorder="1"/>
    <xf numFmtId="164" fontId="3" fillId="0" borderId="21" xfId="3" applyFont="1" applyBorder="1"/>
    <xf numFmtId="0" fontId="3" fillId="0" borderId="22" xfId="2" applyFont="1" applyBorder="1"/>
    <xf numFmtId="0" fontId="3" fillId="0" borderId="21" xfId="2" quotePrefix="1" applyFont="1" applyBorder="1"/>
    <xf numFmtId="0" fontId="3" fillId="0" borderId="21" xfId="2" applyFont="1" applyBorder="1" applyAlignment="1">
      <alignment horizontal="center"/>
    </xf>
    <xf numFmtId="0" fontId="3" fillId="0" borderId="23" xfId="2" applyFont="1" applyBorder="1"/>
    <xf numFmtId="0" fontId="3" fillId="0" borderId="24" xfId="2" applyFont="1" applyBorder="1"/>
    <xf numFmtId="164" fontId="3" fillId="0" borderId="22" xfId="3" applyFont="1" applyBorder="1"/>
    <xf numFmtId="0" fontId="3" fillId="0" borderId="21" xfId="2" applyFont="1" applyBorder="1"/>
    <xf numFmtId="164" fontId="3" fillId="0" borderId="21" xfId="3" applyFont="1" applyBorder="1" applyAlignment="1">
      <alignment horizontal="left" indent="1"/>
    </xf>
    <xf numFmtId="164" fontId="3" fillId="0" borderId="19" xfId="3" applyFont="1" applyBorder="1"/>
    <xf numFmtId="164" fontId="1" fillId="0" borderId="0" xfId="2" applyNumberFormat="1"/>
    <xf numFmtId="164" fontId="6" fillId="0" borderId="21" xfId="3" applyFont="1" applyBorder="1" applyAlignment="1">
      <alignment horizontal="left" indent="1"/>
    </xf>
    <xf numFmtId="164" fontId="3" fillId="0" borderId="23" xfId="3" applyFont="1" applyBorder="1"/>
    <xf numFmtId="0" fontId="3" fillId="0" borderId="25" xfId="2" applyFont="1" applyBorder="1" applyAlignment="1">
      <alignment horizontal="right"/>
    </xf>
    <xf numFmtId="0" fontId="3" fillId="0" borderId="26" xfId="2" applyFont="1" applyBorder="1"/>
    <xf numFmtId="164" fontId="3" fillId="0" borderId="27" xfId="3" applyFont="1" applyBorder="1"/>
    <xf numFmtId="164" fontId="3" fillId="0" borderId="24" xfId="3" applyFont="1" applyBorder="1"/>
    <xf numFmtId="0" fontId="3" fillId="0" borderId="28" xfId="2" applyFont="1" applyBorder="1"/>
    <xf numFmtId="0" fontId="3" fillId="0" borderId="29" xfId="2" applyFont="1" applyBorder="1" applyAlignment="1">
      <alignment horizontal="right"/>
    </xf>
    <xf numFmtId="0" fontId="3" fillId="0" borderId="30" xfId="2" applyFont="1" applyBorder="1"/>
    <xf numFmtId="0" fontId="3" fillId="0" borderId="31" xfId="2" applyFont="1" applyBorder="1"/>
    <xf numFmtId="0" fontId="3" fillId="0" borderId="33" xfId="2" applyFont="1" applyBorder="1"/>
    <xf numFmtId="0" fontId="3" fillId="0" borderId="29" xfId="2" applyFont="1" applyBorder="1"/>
    <xf numFmtId="0" fontId="3" fillId="0" borderId="25" xfId="2" applyFont="1" applyBorder="1"/>
    <xf numFmtId="164" fontId="3" fillId="0" borderId="29" xfId="3" applyFont="1" applyBorder="1"/>
    <xf numFmtId="164" fontId="3" fillId="0" borderId="34" xfId="3" applyFont="1" applyBorder="1"/>
    <xf numFmtId="164" fontId="3" fillId="0" borderId="35" xfId="3" applyFont="1" applyBorder="1"/>
    <xf numFmtId="0" fontId="7" fillId="0" borderId="0" xfId="0" applyFont="1"/>
    <xf numFmtId="0" fontId="8" fillId="0" borderId="0" xfId="0" applyFont="1"/>
    <xf numFmtId="0" fontId="7" fillId="0" borderId="1" xfId="0" applyFont="1" applyBorder="1"/>
    <xf numFmtId="0" fontId="9" fillId="0" borderId="0" xfId="2" applyFont="1"/>
    <xf numFmtId="0" fontId="10" fillId="0" borderId="0" xfId="2" applyFont="1"/>
    <xf numFmtId="17" fontId="10" fillId="0" borderId="0" xfId="2" applyNumberFormat="1" applyFont="1"/>
    <xf numFmtId="164" fontId="10" fillId="0" borderId="0" xfId="2" applyNumberFormat="1" applyFont="1"/>
    <xf numFmtId="0" fontId="10" fillId="0" borderId="36" xfId="2" applyFont="1" applyBorder="1"/>
    <xf numFmtId="164" fontId="10" fillId="0" borderId="36" xfId="2" applyNumberFormat="1" applyFont="1" applyBorder="1"/>
    <xf numFmtId="0" fontId="9" fillId="0" borderId="2" xfId="2" applyFont="1" applyBorder="1"/>
    <xf numFmtId="0" fontId="10" fillId="0" borderId="2" xfId="2" applyFont="1" applyBorder="1"/>
    <xf numFmtId="164" fontId="9" fillId="0" borderId="2" xfId="2" applyNumberFormat="1" applyFont="1" applyBorder="1"/>
    <xf numFmtId="0" fontId="10" fillId="0" borderId="0" xfId="2" applyFont="1" applyAlignment="1">
      <alignment horizontal="left" indent="2"/>
    </xf>
    <xf numFmtId="0" fontId="10" fillId="0" borderId="36" xfId="2" applyFont="1" applyBorder="1" applyAlignment="1">
      <alignment horizontal="left" indent="2"/>
    </xf>
    <xf numFmtId="0" fontId="9" fillId="0" borderId="0" xfId="2" applyFont="1" applyAlignment="1">
      <alignment horizontal="left"/>
    </xf>
    <xf numFmtId="164" fontId="9" fillId="0" borderId="0" xfId="2" applyNumberFormat="1" applyFont="1"/>
    <xf numFmtId="0" fontId="10" fillId="0" borderId="36" xfId="2" applyFont="1" applyBorder="1" applyAlignment="1">
      <alignment horizontal="left"/>
    </xf>
    <xf numFmtId="0" fontId="9" fillId="0" borderId="1" xfId="2" applyFont="1" applyBorder="1" applyAlignment="1">
      <alignment horizontal="left"/>
    </xf>
    <xf numFmtId="164" fontId="10" fillId="0" borderId="1" xfId="2" applyNumberFormat="1" applyFont="1" applyBorder="1"/>
    <xf numFmtId="164" fontId="9" fillId="0" borderId="1" xfId="2" applyNumberFormat="1" applyFont="1" applyBorder="1"/>
    <xf numFmtId="0" fontId="3" fillId="0" borderId="21" xfId="2" applyFont="1" applyBorder="1" applyAlignment="1">
      <alignment horizontal="left" indent="2"/>
    </xf>
    <xf numFmtId="164" fontId="1" fillId="0" borderId="0" xfId="1" applyFont="1"/>
    <xf numFmtId="43" fontId="1" fillId="0" borderId="0" xfId="2" applyNumberFormat="1"/>
    <xf numFmtId="0" fontId="3" fillId="0" borderId="23" xfId="2" applyFont="1" applyBorder="1" applyAlignment="1">
      <alignment horizontal="center"/>
    </xf>
    <xf numFmtId="164" fontId="8" fillId="0" borderId="0" xfId="1" applyFont="1" applyFill="1"/>
    <xf numFmtId="164" fontId="8" fillId="0" borderId="0" xfId="0" applyNumberFormat="1" applyFont="1"/>
    <xf numFmtId="0" fontId="8" fillId="0" borderId="0" xfId="0" applyFont="1" applyAlignment="1">
      <alignment horizontal="center"/>
    </xf>
    <xf numFmtId="164" fontId="10" fillId="0" borderId="0" xfId="1" applyFont="1"/>
    <xf numFmtId="164" fontId="7" fillId="0" borderId="47" xfId="1" applyFont="1" applyFill="1" applyBorder="1" applyAlignment="1">
      <alignment horizontal="center"/>
    </xf>
    <xf numFmtId="164" fontId="8" fillId="0" borderId="47" xfId="0" applyNumberFormat="1" applyFont="1" applyBorder="1"/>
    <xf numFmtId="164" fontId="8" fillId="0" borderId="47" xfId="1" applyFont="1" applyFill="1" applyBorder="1"/>
    <xf numFmtId="0" fontId="8" fillId="0" borderId="47" xfId="0" applyFont="1" applyBorder="1"/>
    <xf numFmtId="164" fontId="8" fillId="0" borderId="47" xfId="1" applyFont="1" applyBorder="1"/>
    <xf numFmtId="164" fontId="7" fillId="0" borderId="47" xfId="1" applyFont="1" applyFill="1" applyBorder="1"/>
    <xf numFmtId="0" fontId="8" fillId="0" borderId="47" xfId="0" applyFont="1" applyBorder="1" applyAlignment="1">
      <alignment horizontal="center"/>
    </xf>
    <xf numFmtId="164" fontId="7" fillId="0" borderId="50" xfId="0" applyNumberFormat="1" applyFont="1" applyBorder="1"/>
    <xf numFmtId="164" fontId="8" fillId="0" borderId="52" xfId="0" applyNumberFormat="1" applyFont="1" applyBorder="1"/>
    <xf numFmtId="164" fontId="8" fillId="0" borderId="51" xfId="0" applyNumberFormat="1" applyFont="1" applyBorder="1"/>
    <xf numFmtId="0" fontId="8" fillId="0" borderId="51" xfId="0" applyFont="1" applyBorder="1"/>
    <xf numFmtId="164" fontId="7" fillId="0" borderId="53" xfId="0" applyNumberFormat="1" applyFont="1" applyBorder="1"/>
    <xf numFmtId="164" fontId="7" fillId="0" borderId="53" xfId="1" applyFont="1" applyFill="1" applyBorder="1"/>
    <xf numFmtId="164" fontId="8" fillId="0" borderId="51" xfId="1" applyFont="1" applyFill="1" applyBorder="1"/>
    <xf numFmtId="164" fontId="8" fillId="0" borderId="51" xfId="1" applyFont="1" applyBorder="1"/>
    <xf numFmtId="164" fontId="7" fillId="0" borderId="54" xfId="0" applyNumberFormat="1" applyFont="1" applyBorder="1"/>
    <xf numFmtId="164" fontId="8" fillId="0" borderId="52" xfId="1" applyFont="1" applyFill="1" applyBorder="1"/>
    <xf numFmtId="0" fontId="7" fillId="0" borderId="51" xfId="0" applyFont="1" applyBorder="1" applyAlignment="1">
      <alignment horizontal="center"/>
    </xf>
    <xf numFmtId="164" fontId="7" fillId="0" borderId="51" xfId="1" applyFont="1" applyFill="1" applyBorder="1" applyAlignment="1">
      <alignment horizontal="center"/>
    </xf>
    <xf numFmtId="0" fontId="8" fillId="0" borderId="52" xfId="0" applyFont="1" applyBorder="1"/>
    <xf numFmtId="0" fontId="12" fillId="0" borderId="0" xfId="0" applyFont="1"/>
    <xf numFmtId="0" fontId="11" fillId="0" borderId="0" xfId="0" applyFont="1"/>
    <xf numFmtId="0" fontId="12" fillId="0" borderId="46" xfId="0" applyFont="1" applyBorder="1"/>
    <xf numFmtId="0" fontId="12" fillId="4" borderId="1" xfId="0" applyFont="1" applyFill="1" applyBorder="1"/>
    <xf numFmtId="164" fontId="11" fillId="0" borderId="0" xfId="1" applyFont="1"/>
    <xf numFmtId="43" fontId="11" fillId="0" borderId="0" xfId="0" applyNumberFormat="1" applyFont="1"/>
    <xf numFmtId="43" fontId="10" fillId="0" borderId="0" xfId="2" applyNumberFormat="1" applyFont="1"/>
    <xf numFmtId="0" fontId="13" fillId="2" borderId="39" xfId="2" applyFont="1" applyFill="1" applyBorder="1" applyAlignment="1">
      <alignment horizontal="right" vertical="center" wrapText="1"/>
    </xf>
    <xf numFmtId="0" fontId="13" fillId="2" borderId="41" xfId="2" applyFont="1" applyFill="1" applyBorder="1" applyAlignment="1">
      <alignment horizontal="right" vertical="center" wrapText="1"/>
    </xf>
    <xf numFmtId="0" fontId="14" fillId="3" borderId="41" xfId="2" applyFont="1" applyFill="1" applyBorder="1" applyAlignment="1">
      <alignment horizontal="right" vertical="center" wrapText="1"/>
    </xf>
    <xf numFmtId="3" fontId="14" fillId="3" borderId="41" xfId="2" applyNumberFormat="1" applyFont="1" applyFill="1" applyBorder="1" applyAlignment="1">
      <alignment horizontal="right" vertical="center" wrapText="1"/>
    </xf>
    <xf numFmtId="0" fontId="14" fillId="3" borderId="41" xfId="2" applyFont="1" applyFill="1" applyBorder="1" applyAlignment="1">
      <alignment horizontal="right" wrapText="1"/>
    </xf>
    <xf numFmtId="3" fontId="14" fillId="3" borderId="41" xfId="2" applyNumberFormat="1" applyFont="1" applyFill="1" applyBorder="1" applyAlignment="1">
      <alignment horizontal="right" wrapText="1"/>
    </xf>
    <xf numFmtId="3" fontId="14" fillId="3" borderId="37" xfId="2" applyNumberFormat="1" applyFont="1" applyFill="1" applyBorder="1" applyAlignment="1">
      <alignment horizontal="right" vertical="center" wrapText="1"/>
    </xf>
    <xf numFmtId="0" fontId="14" fillId="3" borderId="37" xfId="2" applyFont="1" applyFill="1" applyBorder="1" applyAlignment="1">
      <alignment horizontal="right" vertical="center" wrapText="1"/>
    </xf>
    <xf numFmtId="3" fontId="14" fillId="3" borderId="37" xfId="2" applyNumberFormat="1" applyFont="1" applyFill="1" applyBorder="1" applyAlignment="1">
      <alignment horizontal="right" wrapText="1"/>
    </xf>
    <xf numFmtId="0" fontId="14" fillId="3" borderId="37" xfId="2" applyFont="1" applyFill="1" applyBorder="1" applyAlignment="1">
      <alignment horizontal="right" wrapText="1"/>
    </xf>
    <xf numFmtId="0" fontId="15" fillId="0" borderId="0" xfId="2" applyFont="1"/>
    <xf numFmtId="164" fontId="10" fillId="0" borderId="0" xfId="3" applyFont="1"/>
    <xf numFmtId="164" fontId="10" fillId="0" borderId="36" xfId="3" applyFont="1" applyBorder="1"/>
    <xf numFmtId="0" fontId="9" fillId="0" borderId="0" xfId="0" applyFont="1"/>
    <xf numFmtId="0" fontId="10" fillId="0" borderId="0" xfId="0" applyFont="1"/>
    <xf numFmtId="0" fontId="16" fillId="0" borderId="0" xfId="0" applyFont="1"/>
    <xf numFmtId="17" fontId="10" fillId="0" borderId="0" xfId="0" applyNumberFormat="1" applyFont="1"/>
    <xf numFmtId="164" fontId="10" fillId="0" borderId="0" xfId="0" applyNumberFormat="1" applyFont="1"/>
    <xf numFmtId="164" fontId="9" fillId="0" borderId="46" xfId="0" applyNumberFormat="1" applyFont="1" applyBorder="1"/>
    <xf numFmtId="0" fontId="9" fillId="4" borderId="1" xfId="0" applyFont="1" applyFill="1" applyBorder="1"/>
    <xf numFmtId="164" fontId="9" fillId="4" borderId="1" xfId="0" applyNumberFormat="1" applyFont="1" applyFill="1" applyBorder="1"/>
    <xf numFmtId="164" fontId="3" fillId="0" borderId="29" xfId="1" applyFont="1" applyBorder="1"/>
    <xf numFmtId="164" fontId="3" fillId="0" borderId="44" xfId="1" applyFont="1" applyBorder="1"/>
    <xf numFmtId="0" fontId="4" fillId="0" borderId="31" xfId="2" applyFont="1" applyBorder="1"/>
    <xf numFmtId="164" fontId="4" fillId="0" borderId="45" xfId="1" applyFont="1" applyBorder="1"/>
    <xf numFmtId="164" fontId="4" fillId="0" borderId="32" xfId="1" applyFont="1" applyBorder="1"/>
    <xf numFmtId="164" fontId="3" fillId="0" borderId="55" xfId="1" applyFont="1" applyBorder="1"/>
    <xf numFmtId="164" fontId="7" fillId="0" borderId="52" xfId="0" applyNumberFormat="1" applyFont="1" applyBorder="1"/>
    <xf numFmtId="0" fontId="9" fillId="0" borderId="46" xfId="0" applyFont="1" applyBorder="1" applyAlignment="1">
      <alignment horizontal="left" indent="3"/>
    </xf>
    <xf numFmtId="43" fontId="10" fillId="0" borderId="0" xfId="1" applyNumberFormat="1" applyFont="1"/>
    <xf numFmtId="0" fontId="9" fillId="0" borderId="0" xfId="0" applyFont="1" applyAlignment="1">
      <alignment horizontal="left" indent="3"/>
    </xf>
    <xf numFmtId="164" fontId="9" fillId="0" borderId="0" xfId="0" applyNumberFormat="1" applyFont="1"/>
    <xf numFmtId="0" fontId="11" fillId="0" borderId="36" xfId="0" applyFont="1" applyBorder="1"/>
    <xf numFmtId="164" fontId="11" fillId="0" borderId="36" xfId="1" applyFont="1" applyBorder="1"/>
    <xf numFmtId="0" fontId="12" fillId="0" borderId="1" xfId="0" applyFont="1" applyBorder="1"/>
    <xf numFmtId="43" fontId="12" fillId="0" borderId="1" xfId="0" applyNumberFormat="1" applyFont="1" applyBorder="1"/>
    <xf numFmtId="43" fontId="10" fillId="0" borderId="0" xfId="0" applyNumberFormat="1" applyFont="1"/>
    <xf numFmtId="164" fontId="9" fillId="0" borderId="46" xfId="1" applyFont="1" applyBorder="1"/>
    <xf numFmtId="43" fontId="11" fillId="0" borderId="0" xfId="1" applyNumberFormat="1" applyFont="1"/>
    <xf numFmtId="43" fontId="12" fillId="0" borderId="46" xfId="1" applyNumberFormat="1" applyFont="1" applyBorder="1"/>
    <xf numFmtId="43" fontId="12" fillId="0" borderId="0" xfId="1" applyNumberFormat="1" applyFont="1"/>
    <xf numFmtId="43" fontId="12" fillId="4" borderId="1" xfId="1" applyNumberFormat="1" applyFont="1" applyFill="1" applyBorder="1"/>
    <xf numFmtId="0" fontId="7" fillId="5" borderId="47" xfId="0" applyFont="1" applyFill="1" applyBorder="1" applyAlignment="1">
      <alignment horizontal="center"/>
    </xf>
    <xf numFmtId="0" fontId="11" fillId="5" borderId="47" xfId="0" applyFont="1" applyFill="1" applyBorder="1" applyAlignment="1">
      <alignment horizontal="center"/>
    </xf>
    <xf numFmtId="0" fontId="7" fillId="8" borderId="47" xfId="0" applyFont="1" applyFill="1" applyBorder="1" applyAlignment="1">
      <alignment horizontal="center"/>
    </xf>
    <xf numFmtId="0" fontId="7" fillId="6" borderId="47" xfId="0" applyFont="1" applyFill="1" applyBorder="1" applyAlignment="1">
      <alignment horizontal="center"/>
    </xf>
    <xf numFmtId="0" fontId="7" fillId="7" borderId="47" xfId="0" applyFont="1" applyFill="1" applyBorder="1" applyAlignment="1">
      <alignment horizontal="center"/>
    </xf>
    <xf numFmtId="164" fontId="7" fillId="4" borderId="48" xfId="1" applyFont="1" applyFill="1" applyBorder="1" applyAlignment="1">
      <alignment horizontal="center"/>
    </xf>
    <xf numFmtId="164" fontId="7" fillId="4" borderId="46" xfId="1" applyFont="1" applyFill="1" applyBorder="1" applyAlignment="1">
      <alignment horizontal="center"/>
    </xf>
    <xf numFmtId="164" fontId="7" fillId="4" borderId="49" xfId="1" applyFont="1" applyFill="1" applyBorder="1" applyAlignment="1">
      <alignment horizontal="center"/>
    </xf>
    <xf numFmtId="0" fontId="5" fillId="0" borderId="12" xfId="2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 wrapText="1"/>
    </xf>
    <xf numFmtId="0" fontId="5" fillId="0" borderId="13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/>
    </xf>
    <xf numFmtId="0" fontId="5" fillId="0" borderId="14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0" fontId="5" fillId="0" borderId="13" xfId="2" applyFont="1" applyBorder="1" applyAlignment="1">
      <alignment horizontal="center" vertical="center"/>
    </xf>
    <xf numFmtId="0" fontId="5" fillId="0" borderId="10" xfId="2" applyFont="1" applyBorder="1" applyAlignment="1">
      <alignment horizontal="center" vertical="center" wrapText="1"/>
    </xf>
    <xf numFmtId="0" fontId="5" fillId="0" borderId="14" xfId="2" applyFont="1" applyBorder="1" applyAlignment="1">
      <alignment horizontal="center" vertical="center" wrapText="1"/>
    </xf>
    <xf numFmtId="0" fontId="13" fillId="2" borderId="37" xfId="2" applyFont="1" applyFill="1" applyBorder="1" applyAlignment="1">
      <alignment horizontal="center" wrapText="1"/>
    </xf>
    <xf numFmtId="0" fontId="13" fillId="2" borderId="38" xfId="2" applyFont="1" applyFill="1" applyBorder="1" applyAlignment="1">
      <alignment horizontal="center" wrapText="1"/>
    </xf>
    <xf numFmtId="0" fontId="13" fillId="2" borderId="39" xfId="2" applyFont="1" applyFill="1" applyBorder="1" applyAlignment="1">
      <alignment horizontal="right" vertical="center" wrapText="1"/>
    </xf>
    <xf numFmtId="0" fontId="13" fillId="2" borderId="42" xfId="2" applyFont="1" applyFill="1" applyBorder="1" applyAlignment="1">
      <alignment horizontal="right" vertical="center" wrapText="1"/>
    </xf>
    <xf numFmtId="0" fontId="13" fillId="2" borderId="40" xfId="2" applyFont="1" applyFill="1" applyBorder="1" applyAlignment="1">
      <alignment horizontal="right" vertical="center" wrapText="1"/>
    </xf>
    <xf numFmtId="0" fontId="13" fillId="2" borderId="43" xfId="2" applyFont="1" applyFill="1" applyBorder="1" applyAlignment="1">
      <alignment horizontal="right" vertical="center" wrapText="1"/>
    </xf>
  </cellXfs>
  <cellStyles count="4">
    <cellStyle name="Comma" xfId="1" builtinId="3"/>
    <cellStyle name="Comma 2" xfId="3" xr:uid="{50706DC3-0B95-4CE2-9E6B-E3AB8A82B34C}"/>
    <cellStyle name="Normal" xfId="0" builtinId="0"/>
    <cellStyle name="Normal 2" xfId="2" xr:uid="{A90DBC9D-2666-4285-B73C-C889826EF5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5CDD8C-1A33-41CC-B390-04A7397E8A8C}">
  <dimension ref="A1:S38"/>
  <sheetViews>
    <sheetView showGridLines="0" tabSelected="1" zoomScaleNormal="100" workbookViewId="0">
      <pane xSplit="1" ySplit="6" topLeftCell="B28" activePane="bottomRight" state="frozen"/>
      <selection pane="topRight" activeCell="B1" sqref="B1"/>
      <selection pane="bottomLeft" activeCell="A6" sqref="A6"/>
      <selection pane="bottomRight" activeCell="A44" sqref="A44"/>
    </sheetView>
  </sheetViews>
  <sheetFormatPr defaultRowHeight="15.5" x14ac:dyDescent="0.35"/>
  <cols>
    <col min="1" max="1" width="55.08984375" style="48" customWidth="1"/>
    <col min="2" max="2" width="21" style="48" bestFit="1" customWidth="1"/>
    <col min="3" max="3" width="6.26953125" style="48" customWidth="1"/>
    <col min="4" max="4" width="15.90625" style="48" bestFit="1" customWidth="1"/>
    <col min="5" max="5" width="15.90625" style="71" bestFit="1" customWidth="1"/>
    <col min="6" max="7" width="2.90625" style="48" customWidth="1"/>
    <col min="8" max="8" width="14.08984375" style="71" bestFit="1" customWidth="1"/>
    <col min="9" max="9" width="2.90625" style="71" customWidth="1"/>
    <col min="10" max="10" width="14.08984375" style="71" bestFit="1" customWidth="1"/>
    <col min="11" max="11" width="1.54296875" style="48" customWidth="1"/>
    <col min="12" max="13" width="15.90625" style="48" bestFit="1" customWidth="1"/>
    <col min="14" max="14" width="2.08984375" style="48" customWidth="1"/>
    <col min="15" max="16" width="16.1796875" style="48" customWidth="1"/>
    <col min="17" max="17" width="2.36328125" style="48" customWidth="1"/>
    <col min="18" max="19" width="15.90625" style="48" bestFit="1" customWidth="1"/>
    <col min="20" max="16384" width="8.7265625" style="48"/>
  </cols>
  <sheetData>
    <row r="1" spans="1:19" x14ac:dyDescent="0.35">
      <c r="A1" s="47" t="s">
        <v>28</v>
      </c>
    </row>
    <row r="2" spans="1:19" x14ac:dyDescent="0.35">
      <c r="A2" s="47" t="s">
        <v>0</v>
      </c>
      <c r="D2" s="72"/>
      <c r="E2" s="72"/>
    </row>
    <row r="3" spans="1:19" x14ac:dyDescent="0.35">
      <c r="A3" s="47" t="s">
        <v>29</v>
      </c>
    </row>
    <row r="4" spans="1:19" x14ac:dyDescent="0.35">
      <c r="A4" s="47"/>
      <c r="D4" s="72"/>
      <c r="E4" s="72"/>
    </row>
    <row r="5" spans="1:19" x14ac:dyDescent="0.35">
      <c r="D5" s="144" t="s">
        <v>1</v>
      </c>
      <c r="E5" s="145"/>
      <c r="G5" s="149" t="s">
        <v>2</v>
      </c>
      <c r="H5" s="150"/>
      <c r="I5" s="150"/>
      <c r="J5" s="151"/>
      <c r="L5" s="146" t="s">
        <v>3</v>
      </c>
      <c r="M5" s="146"/>
      <c r="O5" s="147" t="s">
        <v>4</v>
      </c>
      <c r="P5" s="147"/>
      <c r="R5" s="148" t="s">
        <v>5</v>
      </c>
      <c r="S5" s="148"/>
    </row>
    <row r="6" spans="1:19" ht="16" thickBot="1" x14ac:dyDescent="0.4">
      <c r="A6" s="47" t="s">
        <v>6</v>
      </c>
      <c r="B6" s="47" t="s">
        <v>7</v>
      </c>
      <c r="C6" s="47"/>
      <c r="D6" s="92" t="s">
        <v>8</v>
      </c>
      <c r="E6" s="93" t="s">
        <v>9</v>
      </c>
      <c r="F6" s="73"/>
      <c r="G6" s="81"/>
      <c r="H6" s="93" t="s">
        <v>8</v>
      </c>
      <c r="I6" s="75"/>
      <c r="J6" s="93" t="s">
        <v>9</v>
      </c>
      <c r="K6" s="73"/>
      <c r="L6" s="92" t="s">
        <v>8</v>
      </c>
      <c r="M6" s="92" t="s">
        <v>9</v>
      </c>
      <c r="N6" s="73"/>
      <c r="O6" s="92" t="s">
        <v>8</v>
      </c>
      <c r="P6" s="92" t="s">
        <v>9</v>
      </c>
      <c r="Q6" s="73"/>
      <c r="R6" s="92" t="s">
        <v>8</v>
      </c>
      <c r="S6" s="92" t="s">
        <v>9</v>
      </c>
    </row>
    <row r="7" spans="1:19" x14ac:dyDescent="0.35">
      <c r="A7" s="48" t="s">
        <v>26</v>
      </c>
      <c r="B7" s="48" t="s">
        <v>10</v>
      </c>
      <c r="D7" s="83">
        <v>130850</v>
      </c>
      <c r="E7" s="91"/>
      <c r="G7" s="78"/>
      <c r="H7" s="91"/>
      <c r="I7" s="77"/>
      <c r="J7" s="91"/>
      <c r="L7" s="83">
        <f t="shared" ref="L7:L12" si="0">D7+H7-J7</f>
        <v>130850</v>
      </c>
      <c r="M7" s="94"/>
      <c r="O7" s="94"/>
      <c r="P7" s="94"/>
      <c r="R7" s="83">
        <f t="shared" ref="R7:R12" si="1">L7</f>
        <v>130850</v>
      </c>
      <c r="S7" s="94"/>
    </row>
    <row r="8" spans="1:19" x14ac:dyDescent="0.35">
      <c r="A8" s="48" t="s">
        <v>44</v>
      </c>
      <c r="B8" s="48" t="s">
        <v>10</v>
      </c>
      <c r="D8" s="76">
        <f>10000+18607</f>
        <v>28607</v>
      </c>
      <c r="E8" s="77"/>
      <c r="G8" s="78"/>
      <c r="H8" s="77"/>
      <c r="I8" s="77"/>
      <c r="J8" s="77"/>
      <c r="L8" s="76">
        <f t="shared" si="0"/>
        <v>28607</v>
      </c>
      <c r="M8" s="78"/>
      <c r="O8" s="78"/>
      <c r="P8" s="78"/>
      <c r="R8" s="76">
        <f t="shared" si="1"/>
        <v>28607</v>
      </c>
      <c r="S8" s="78"/>
    </row>
    <row r="9" spans="1:19" x14ac:dyDescent="0.35">
      <c r="A9" s="48" t="s">
        <v>32</v>
      </c>
      <c r="B9" s="48" t="s">
        <v>10</v>
      </c>
      <c r="D9" s="76">
        <v>102150</v>
      </c>
      <c r="E9" s="77"/>
      <c r="G9" s="78"/>
      <c r="H9" s="77"/>
      <c r="I9" s="77"/>
      <c r="J9" s="77"/>
      <c r="L9" s="76">
        <f t="shared" si="0"/>
        <v>102150</v>
      </c>
      <c r="M9" s="78"/>
      <c r="O9" s="78"/>
      <c r="P9" s="78"/>
      <c r="R9" s="76">
        <f t="shared" si="1"/>
        <v>102150</v>
      </c>
      <c r="S9" s="78"/>
    </row>
    <row r="10" spans="1:19" x14ac:dyDescent="0.35">
      <c r="A10" s="48" t="s">
        <v>93</v>
      </c>
      <c r="B10" s="48" t="s">
        <v>10</v>
      </c>
      <c r="D10" s="76">
        <v>40000</v>
      </c>
      <c r="E10" s="77"/>
      <c r="G10" s="78"/>
      <c r="H10" s="77"/>
      <c r="I10" s="77" t="s">
        <v>124</v>
      </c>
      <c r="J10" s="77">
        <f>'General Journal - Adj Entries'!K24</f>
        <v>40000</v>
      </c>
      <c r="L10" s="76">
        <f t="shared" si="0"/>
        <v>0</v>
      </c>
      <c r="M10" s="78"/>
      <c r="O10" s="78"/>
      <c r="P10" s="78"/>
      <c r="R10" s="76">
        <f t="shared" si="1"/>
        <v>0</v>
      </c>
      <c r="S10" s="78"/>
    </row>
    <row r="11" spans="1:19" x14ac:dyDescent="0.35">
      <c r="A11" s="48" t="s">
        <v>27</v>
      </c>
      <c r="B11" s="48" t="s">
        <v>10</v>
      </c>
      <c r="D11" s="76">
        <v>2558</v>
      </c>
      <c r="E11" s="77"/>
      <c r="G11" s="78"/>
      <c r="H11" s="77"/>
      <c r="I11" s="77"/>
      <c r="J11" s="77"/>
      <c r="L11" s="76">
        <f t="shared" si="0"/>
        <v>2558</v>
      </c>
      <c r="M11" s="78"/>
      <c r="O11" s="78"/>
      <c r="P11" s="78"/>
      <c r="R11" s="76">
        <f t="shared" si="1"/>
        <v>2558</v>
      </c>
      <c r="S11" s="78"/>
    </row>
    <row r="12" spans="1:19" x14ac:dyDescent="0.35">
      <c r="A12" s="48" t="s">
        <v>40</v>
      </c>
      <c r="B12" s="48" t="s">
        <v>11</v>
      </c>
      <c r="D12" s="76">
        <v>100000</v>
      </c>
      <c r="E12" s="77"/>
      <c r="G12" s="78"/>
      <c r="H12" s="77"/>
      <c r="I12" s="77"/>
      <c r="J12" s="77"/>
      <c r="L12" s="76">
        <f t="shared" si="0"/>
        <v>100000</v>
      </c>
      <c r="M12" s="78"/>
      <c r="O12" s="78"/>
      <c r="P12" s="78"/>
      <c r="R12" s="76">
        <f t="shared" si="1"/>
        <v>100000</v>
      </c>
      <c r="S12" s="78"/>
    </row>
    <row r="13" spans="1:19" x14ac:dyDescent="0.35">
      <c r="A13" s="48" t="s">
        <v>41</v>
      </c>
      <c r="B13" s="48" t="s">
        <v>11</v>
      </c>
      <c r="D13" s="76"/>
      <c r="E13" s="77">
        <v>0</v>
      </c>
      <c r="G13" s="78"/>
      <c r="H13" s="77"/>
      <c r="I13" s="77" t="s">
        <v>88</v>
      </c>
      <c r="J13" s="77">
        <f>'General Journal - Adj Entries'!K8</f>
        <v>20000</v>
      </c>
      <c r="L13" s="78"/>
      <c r="M13" s="76">
        <f t="shared" ref="M13:M20" si="2">E13+J13-H13</f>
        <v>20000</v>
      </c>
      <c r="O13" s="78"/>
      <c r="P13" s="78"/>
      <c r="R13" s="78"/>
      <c r="S13" s="76">
        <f t="shared" ref="S13:S18" si="3">M13</f>
        <v>20000</v>
      </c>
    </row>
    <row r="14" spans="1:19" x14ac:dyDescent="0.35">
      <c r="A14" s="48" t="s">
        <v>47</v>
      </c>
      <c r="B14" s="48" t="s">
        <v>12</v>
      </c>
      <c r="D14" s="78"/>
      <c r="E14" s="77">
        <v>1000</v>
      </c>
      <c r="G14" s="78"/>
      <c r="H14" s="77"/>
      <c r="I14" s="77"/>
      <c r="J14" s="77"/>
      <c r="L14" s="78"/>
      <c r="M14" s="76">
        <f t="shared" si="2"/>
        <v>1000</v>
      </c>
      <c r="O14" s="78"/>
      <c r="P14" s="78"/>
      <c r="R14" s="78"/>
      <c r="S14" s="76">
        <f t="shared" si="3"/>
        <v>1000</v>
      </c>
    </row>
    <row r="15" spans="1:19" x14ac:dyDescent="0.35">
      <c r="A15" s="48" t="s">
        <v>43</v>
      </c>
      <c r="B15" s="48" t="s">
        <v>12</v>
      </c>
      <c r="D15" s="78"/>
      <c r="E15" s="77">
        <v>15708</v>
      </c>
      <c r="G15" s="78"/>
      <c r="H15" s="77"/>
      <c r="I15" s="77"/>
      <c r="J15" s="77"/>
      <c r="L15" s="78"/>
      <c r="M15" s="76">
        <f t="shared" si="2"/>
        <v>15708</v>
      </c>
      <c r="O15" s="78"/>
      <c r="P15" s="78"/>
      <c r="R15" s="78"/>
      <c r="S15" s="76">
        <f t="shared" si="3"/>
        <v>15708</v>
      </c>
    </row>
    <row r="16" spans="1:19" x14ac:dyDescent="0.35">
      <c r="A16" s="48" t="s">
        <v>30</v>
      </c>
      <c r="B16" s="48" t="s">
        <v>12</v>
      </c>
      <c r="D16" s="78"/>
      <c r="E16" s="77">
        <v>0</v>
      </c>
      <c r="G16" s="78"/>
      <c r="H16" s="77"/>
      <c r="I16" s="77"/>
      <c r="J16" s="77"/>
      <c r="L16" s="78"/>
      <c r="M16" s="76">
        <f t="shared" si="2"/>
        <v>0</v>
      </c>
      <c r="O16" s="78"/>
      <c r="P16" s="78"/>
      <c r="R16" s="78"/>
      <c r="S16" s="76">
        <f t="shared" si="3"/>
        <v>0</v>
      </c>
    </row>
    <row r="17" spans="1:19" x14ac:dyDescent="0.35">
      <c r="A17" s="48" t="s">
        <v>31</v>
      </c>
      <c r="B17" s="48" t="s">
        <v>12</v>
      </c>
      <c r="D17" s="78"/>
      <c r="E17" s="77">
        <v>0</v>
      </c>
      <c r="G17" s="78"/>
      <c r="H17" s="77"/>
      <c r="I17" s="77" t="s">
        <v>123</v>
      </c>
      <c r="J17" s="77">
        <f>'General Journal - Adj Entries'!K16</f>
        <v>15675</v>
      </c>
      <c r="L17" s="78"/>
      <c r="M17" s="76">
        <f t="shared" si="2"/>
        <v>15675</v>
      </c>
      <c r="O17" s="78"/>
      <c r="P17" s="78"/>
      <c r="R17" s="78"/>
      <c r="S17" s="76">
        <f t="shared" si="3"/>
        <v>15675</v>
      </c>
    </row>
    <row r="18" spans="1:19" x14ac:dyDescent="0.35">
      <c r="A18" s="48" t="s">
        <v>39</v>
      </c>
      <c r="B18" s="48" t="s">
        <v>13</v>
      </c>
      <c r="D18" s="78"/>
      <c r="E18" s="77">
        <v>240000</v>
      </c>
      <c r="G18" s="78"/>
      <c r="H18" s="77"/>
      <c r="I18" s="77"/>
      <c r="J18" s="77"/>
      <c r="L18" s="78"/>
      <c r="M18" s="76">
        <f t="shared" si="2"/>
        <v>240000</v>
      </c>
      <c r="O18" s="78"/>
      <c r="P18" s="78"/>
      <c r="R18" s="78"/>
      <c r="S18" s="76">
        <f t="shared" si="3"/>
        <v>240000</v>
      </c>
    </row>
    <row r="19" spans="1:19" x14ac:dyDescent="0.35">
      <c r="A19" s="48" t="s">
        <v>42</v>
      </c>
      <c r="B19" s="48" t="s">
        <v>13</v>
      </c>
      <c r="D19" s="76"/>
      <c r="E19" s="77">
        <v>0</v>
      </c>
      <c r="G19" s="78"/>
      <c r="H19" s="77"/>
      <c r="I19" s="77"/>
      <c r="J19" s="77"/>
      <c r="L19" s="76"/>
      <c r="M19" s="76">
        <f t="shared" si="2"/>
        <v>0</v>
      </c>
      <c r="O19" s="78"/>
      <c r="P19" s="78"/>
      <c r="R19" s="76"/>
      <c r="S19" s="76"/>
    </row>
    <row r="20" spans="1:19" x14ac:dyDescent="0.35">
      <c r="A20" s="48" t="s">
        <v>45</v>
      </c>
      <c r="B20" s="48" t="s">
        <v>14</v>
      </c>
      <c r="D20" s="78"/>
      <c r="E20" s="77">
        <v>2195000</v>
      </c>
      <c r="G20" s="78"/>
      <c r="H20" s="77"/>
      <c r="I20" s="77"/>
      <c r="J20" s="77"/>
      <c r="L20" s="78"/>
      <c r="M20" s="76">
        <f t="shared" si="2"/>
        <v>2195000</v>
      </c>
      <c r="O20" s="78"/>
      <c r="P20" s="76">
        <f>M20</f>
        <v>2195000</v>
      </c>
      <c r="R20" s="78"/>
      <c r="S20" s="76"/>
    </row>
    <row r="21" spans="1:19" x14ac:dyDescent="0.35">
      <c r="A21" s="48" t="s">
        <v>46</v>
      </c>
      <c r="B21" s="48" t="s">
        <v>14</v>
      </c>
      <c r="D21" s="79">
        <v>109750</v>
      </c>
      <c r="E21" s="77"/>
      <c r="G21" s="78"/>
      <c r="H21" s="77"/>
      <c r="I21" s="77"/>
      <c r="J21" s="77"/>
      <c r="L21" s="76">
        <f t="shared" ref="L21:L34" si="4">D21+H21-J21</f>
        <v>109750</v>
      </c>
      <c r="M21" s="76"/>
      <c r="O21" s="76">
        <f>L21</f>
        <v>109750</v>
      </c>
      <c r="P21" s="76"/>
      <c r="R21" s="76"/>
      <c r="S21" s="78"/>
    </row>
    <row r="22" spans="1:19" x14ac:dyDescent="0.35">
      <c r="A22" s="48" t="s">
        <v>15</v>
      </c>
      <c r="B22" s="48" t="s">
        <v>16</v>
      </c>
      <c r="D22" s="79">
        <v>1097500</v>
      </c>
      <c r="E22" s="77"/>
      <c r="G22" s="78"/>
      <c r="H22" s="77"/>
      <c r="I22" s="77"/>
      <c r="J22" s="77"/>
      <c r="L22" s="76">
        <f t="shared" si="4"/>
        <v>1097500</v>
      </c>
      <c r="M22" s="78"/>
      <c r="O22" s="76">
        <f>L22</f>
        <v>1097500</v>
      </c>
      <c r="P22" s="78"/>
      <c r="R22" s="76"/>
      <c r="S22" s="78"/>
    </row>
    <row r="23" spans="1:19" x14ac:dyDescent="0.35">
      <c r="A23" s="48" t="s">
        <v>52</v>
      </c>
      <c r="B23" s="48" t="s">
        <v>16</v>
      </c>
      <c r="D23" s="79">
        <v>0</v>
      </c>
      <c r="E23" s="77"/>
      <c r="G23" s="78" t="s">
        <v>88</v>
      </c>
      <c r="H23" s="77">
        <f>'General Journal - Adj Entries'!I7</f>
        <v>20000</v>
      </c>
      <c r="I23" s="77"/>
      <c r="J23" s="77"/>
      <c r="L23" s="76">
        <f t="shared" si="4"/>
        <v>20000</v>
      </c>
      <c r="M23" s="76"/>
      <c r="O23" s="76">
        <f t="shared" ref="O23:O29" si="5">L23</f>
        <v>20000</v>
      </c>
      <c r="P23" s="78"/>
      <c r="R23" s="78"/>
      <c r="S23" s="78"/>
    </row>
    <row r="24" spans="1:19" x14ac:dyDescent="0.35">
      <c r="A24" s="48" t="s">
        <v>48</v>
      </c>
      <c r="B24" s="48" t="s">
        <v>16</v>
      </c>
      <c r="D24" s="79">
        <v>200000</v>
      </c>
      <c r="E24" s="77"/>
      <c r="G24" s="78" t="s">
        <v>124</v>
      </c>
      <c r="H24" s="77">
        <v>40000</v>
      </c>
      <c r="I24" s="77"/>
      <c r="J24" s="77"/>
      <c r="L24" s="76">
        <f t="shared" si="4"/>
        <v>240000</v>
      </c>
      <c r="M24" s="78"/>
      <c r="O24" s="76">
        <f t="shared" si="5"/>
        <v>240000</v>
      </c>
      <c r="P24" s="78"/>
      <c r="R24" s="78"/>
      <c r="S24" s="78"/>
    </row>
    <row r="25" spans="1:19" x14ac:dyDescent="0.35">
      <c r="A25" s="48" t="s">
        <v>49</v>
      </c>
      <c r="B25" s="48" t="s">
        <v>16</v>
      </c>
      <c r="D25" s="79">
        <v>180000</v>
      </c>
      <c r="E25" s="77"/>
      <c r="G25" s="78"/>
      <c r="H25" s="77"/>
      <c r="I25" s="77"/>
      <c r="J25" s="77"/>
      <c r="L25" s="76">
        <f t="shared" si="4"/>
        <v>180000</v>
      </c>
      <c r="M25" s="78"/>
      <c r="O25" s="76">
        <f t="shared" si="5"/>
        <v>180000</v>
      </c>
      <c r="P25" s="78"/>
      <c r="R25" s="78"/>
      <c r="S25" s="78"/>
    </row>
    <row r="26" spans="1:19" x14ac:dyDescent="0.35">
      <c r="A26" s="48" t="s">
        <v>50</v>
      </c>
      <c r="B26" s="48" t="s">
        <v>16</v>
      </c>
      <c r="D26" s="79">
        <v>41393</v>
      </c>
      <c r="E26" s="77"/>
      <c r="G26" s="78"/>
      <c r="H26" s="77"/>
      <c r="I26" s="77"/>
      <c r="J26" s="77"/>
      <c r="L26" s="76">
        <f t="shared" si="4"/>
        <v>41393</v>
      </c>
      <c r="M26" s="78"/>
      <c r="O26" s="76">
        <f t="shared" si="5"/>
        <v>41393</v>
      </c>
      <c r="P26" s="78"/>
      <c r="R26" s="78"/>
      <c r="S26" s="78"/>
    </row>
    <row r="27" spans="1:19" x14ac:dyDescent="0.35">
      <c r="A27" s="48" t="s">
        <v>51</v>
      </c>
      <c r="B27" s="48" t="s">
        <v>16</v>
      </c>
      <c r="D27" s="79">
        <v>20000</v>
      </c>
      <c r="E27" s="77"/>
      <c r="G27" s="78" t="s">
        <v>123</v>
      </c>
      <c r="H27" s="77">
        <f>'General Journal - Adj Entries'!I15</f>
        <v>15675</v>
      </c>
      <c r="I27" s="77"/>
      <c r="J27" s="77"/>
      <c r="L27" s="76">
        <f t="shared" si="4"/>
        <v>35675</v>
      </c>
      <c r="M27" s="78"/>
      <c r="O27" s="76">
        <f t="shared" si="5"/>
        <v>35675</v>
      </c>
      <c r="P27" s="78"/>
      <c r="R27" s="78"/>
      <c r="S27" s="78"/>
    </row>
    <row r="28" spans="1:19" x14ac:dyDescent="0.35">
      <c r="A28" s="48" t="s">
        <v>53</v>
      </c>
      <c r="B28" s="48" t="s">
        <v>16</v>
      </c>
      <c r="D28" s="79">
        <v>100000</v>
      </c>
      <c r="E28" s="77"/>
      <c r="G28" s="78"/>
      <c r="H28" s="77"/>
      <c r="I28" s="77"/>
      <c r="J28" s="77"/>
      <c r="L28" s="76">
        <f t="shared" si="4"/>
        <v>100000</v>
      </c>
      <c r="M28" s="78"/>
      <c r="O28" s="76">
        <f t="shared" si="5"/>
        <v>100000</v>
      </c>
      <c r="P28" s="78"/>
      <c r="R28" s="78"/>
      <c r="S28" s="78"/>
    </row>
    <row r="29" spans="1:19" x14ac:dyDescent="0.35">
      <c r="A29" s="48" t="s">
        <v>35</v>
      </c>
      <c r="B29" s="48" t="s">
        <v>16</v>
      </c>
      <c r="D29" s="79">
        <v>60000</v>
      </c>
      <c r="E29" s="77"/>
      <c r="G29" s="78"/>
      <c r="H29" s="77"/>
      <c r="I29" s="77"/>
      <c r="J29" s="77"/>
      <c r="L29" s="76">
        <f t="shared" si="4"/>
        <v>60000</v>
      </c>
      <c r="M29" s="78"/>
      <c r="O29" s="76">
        <f t="shared" si="5"/>
        <v>60000</v>
      </c>
      <c r="P29" s="78"/>
      <c r="R29" s="78"/>
      <c r="S29" s="78"/>
    </row>
    <row r="30" spans="1:19" x14ac:dyDescent="0.35">
      <c r="A30" s="48" t="s">
        <v>33</v>
      </c>
      <c r="B30" s="48" t="s">
        <v>16</v>
      </c>
      <c r="D30" s="79">
        <v>43900</v>
      </c>
      <c r="E30" s="77"/>
      <c r="G30" s="78"/>
      <c r="H30" s="77"/>
      <c r="I30" s="77"/>
      <c r="J30" s="77"/>
      <c r="L30" s="76">
        <f t="shared" si="4"/>
        <v>43900</v>
      </c>
      <c r="M30" s="78"/>
      <c r="O30" s="76">
        <f t="shared" ref="O30:O34" si="6">L30</f>
        <v>43900</v>
      </c>
      <c r="P30" s="78"/>
      <c r="R30" s="78"/>
      <c r="S30" s="78"/>
    </row>
    <row r="31" spans="1:19" x14ac:dyDescent="0.35">
      <c r="A31" s="48" t="s">
        <v>37</v>
      </c>
      <c r="B31" s="48" t="s">
        <v>16</v>
      </c>
      <c r="D31" s="79">
        <v>132000</v>
      </c>
      <c r="E31" s="77"/>
      <c r="G31" s="78"/>
      <c r="H31" s="77"/>
      <c r="I31" s="77"/>
      <c r="J31" s="77"/>
      <c r="L31" s="76">
        <f t="shared" si="4"/>
        <v>132000</v>
      </c>
      <c r="M31" s="78"/>
      <c r="O31" s="76">
        <f t="shared" si="6"/>
        <v>132000</v>
      </c>
      <c r="P31" s="78"/>
      <c r="R31" s="78"/>
      <c r="S31" s="78"/>
    </row>
    <row r="32" spans="1:19" x14ac:dyDescent="0.35">
      <c r="A32" s="48" t="s">
        <v>34</v>
      </c>
      <c r="B32" s="48" t="s">
        <v>16</v>
      </c>
      <c r="D32" s="79">
        <v>3000</v>
      </c>
      <c r="E32" s="77"/>
      <c r="G32" s="78"/>
      <c r="H32" s="77"/>
      <c r="I32" s="77"/>
      <c r="J32" s="77"/>
      <c r="L32" s="76">
        <f t="shared" si="4"/>
        <v>3000</v>
      </c>
      <c r="M32" s="78"/>
      <c r="O32" s="76">
        <f t="shared" si="6"/>
        <v>3000</v>
      </c>
      <c r="P32" s="78"/>
      <c r="R32" s="78"/>
      <c r="S32" s="78"/>
    </row>
    <row r="33" spans="1:19" x14ac:dyDescent="0.35">
      <c r="A33" s="48" t="s">
        <v>36</v>
      </c>
      <c r="B33" s="48" t="s">
        <v>16</v>
      </c>
      <c r="D33" s="79">
        <v>10000</v>
      </c>
      <c r="E33" s="77"/>
      <c r="G33" s="78"/>
      <c r="H33" s="77"/>
      <c r="I33" s="77"/>
      <c r="J33" s="77"/>
      <c r="L33" s="76">
        <f t="shared" si="4"/>
        <v>10000</v>
      </c>
      <c r="M33" s="78"/>
      <c r="O33" s="76">
        <f t="shared" si="6"/>
        <v>10000</v>
      </c>
      <c r="P33" s="78"/>
      <c r="R33" s="78"/>
      <c r="S33" s="78"/>
    </row>
    <row r="34" spans="1:19" ht="16" thickBot="1" x14ac:dyDescent="0.4">
      <c r="A34" s="48" t="s">
        <v>38</v>
      </c>
      <c r="B34" s="48" t="s">
        <v>16</v>
      </c>
      <c r="D34" s="89">
        <v>50000</v>
      </c>
      <c r="E34" s="88"/>
      <c r="G34" s="78"/>
      <c r="H34" s="88"/>
      <c r="I34" s="77"/>
      <c r="J34" s="88"/>
      <c r="L34" s="84">
        <f t="shared" si="4"/>
        <v>50000</v>
      </c>
      <c r="M34" s="85"/>
      <c r="O34" s="84">
        <f t="shared" si="6"/>
        <v>50000</v>
      </c>
      <c r="P34" s="85"/>
      <c r="R34" s="85"/>
      <c r="S34" s="85"/>
    </row>
    <row r="35" spans="1:19" ht="16" thickBot="1" x14ac:dyDescent="0.4">
      <c r="A35" s="49" t="s">
        <v>17</v>
      </c>
      <c r="B35" s="49"/>
      <c r="C35" s="47"/>
      <c r="D35" s="86">
        <f>SUM(D7:D34)</f>
        <v>2451708</v>
      </c>
      <c r="E35" s="86">
        <f>SUM(E7:E34)</f>
        <v>2451708</v>
      </c>
      <c r="G35" s="78"/>
      <c r="H35" s="87">
        <f>SUM(H7:H34)</f>
        <v>75675</v>
      </c>
      <c r="I35" s="80"/>
      <c r="J35" s="87">
        <f>SUM(J7:J34)</f>
        <v>75675</v>
      </c>
      <c r="L35" s="86">
        <f>SUM(L7:L34)</f>
        <v>2487383</v>
      </c>
      <c r="M35" s="86">
        <f>SUM(M7:M34)</f>
        <v>2487383</v>
      </c>
      <c r="O35" s="129">
        <f>SUM(O7:O34)</f>
        <v>2123218</v>
      </c>
      <c r="P35" s="129">
        <f>SUM(P7:P34)</f>
        <v>2195000</v>
      </c>
      <c r="R35" s="129">
        <f>SUM(R7:R34)</f>
        <v>364165</v>
      </c>
      <c r="S35" s="129">
        <f>SUM(S7:S34)</f>
        <v>292383</v>
      </c>
    </row>
    <row r="36" spans="1:19" ht="16.5" thickTop="1" thickBot="1" x14ac:dyDescent="0.4">
      <c r="A36" s="47" t="s">
        <v>99</v>
      </c>
      <c r="O36" s="84">
        <f>P35-O35</f>
        <v>71782</v>
      </c>
      <c r="P36" s="85"/>
      <c r="R36" s="78"/>
      <c r="S36" s="76">
        <f>R35-S35</f>
        <v>71782</v>
      </c>
    </row>
    <row r="37" spans="1:19" ht="16" thickBot="1" x14ac:dyDescent="0.4">
      <c r="O37" s="90">
        <f>SUM(O35:O36)</f>
        <v>2195000</v>
      </c>
      <c r="P37" s="90">
        <f>SUM(P35:P36)</f>
        <v>2195000</v>
      </c>
      <c r="R37" s="82">
        <f>SUM(R35:R36)</f>
        <v>364165</v>
      </c>
      <c r="S37" s="82">
        <f>SUM(S35:S36)</f>
        <v>364165</v>
      </c>
    </row>
    <row r="38" spans="1:19" ht="16" thickTop="1" x14ac:dyDescent="0.35"/>
  </sheetData>
  <mergeCells count="5">
    <mergeCell ref="D5:E5"/>
    <mergeCell ref="L5:M5"/>
    <mergeCell ref="O5:P5"/>
    <mergeCell ref="R5:S5"/>
    <mergeCell ref="G5:J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E30F2-1EBD-45CE-84E4-126F3C671A4E}">
  <dimension ref="A1:O48"/>
  <sheetViews>
    <sheetView topLeftCell="A16" workbookViewId="0">
      <selection activeCell="K48" sqref="K48"/>
    </sheetView>
  </sheetViews>
  <sheetFormatPr defaultRowHeight="14.5" x14ac:dyDescent="0.35"/>
  <cols>
    <col min="1" max="1" width="3.453125" style="38" bestFit="1" customWidth="1"/>
    <col min="2" max="2" width="0.54296875" style="42" customWidth="1"/>
    <col min="3" max="3" width="5.6328125" style="43" customWidth="1"/>
    <col min="4" max="4" width="6.08984375" style="25" customWidth="1"/>
    <col min="5" max="5" width="45.90625" style="40" customWidth="1"/>
    <col min="6" max="6" width="0.81640625" style="42" customWidth="1"/>
    <col min="7" max="7" width="4.1796875" style="34" customWidth="1"/>
    <col min="8" max="8" width="0.54296875" style="42" customWidth="1"/>
    <col min="9" max="9" width="15.54296875" style="32" customWidth="1"/>
    <col min="10" max="10" width="0.54296875" style="44" customWidth="1"/>
    <col min="11" max="11" width="15.54296875" style="32" customWidth="1"/>
    <col min="12" max="14" width="8.7265625" style="8"/>
    <col min="15" max="15" width="11.1796875" style="8" bestFit="1" customWidth="1"/>
    <col min="16" max="16384" width="8.7265625" style="8"/>
  </cols>
  <sheetData>
    <row r="1" spans="1:15" x14ac:dyDescent="0.35">
      <c r="A1" s="1"/>
      <c r="B1" s="1"/>
      <c r="C1" s="2" t="s">
        <v>18</v>
      </c>
      <c r="D1" s="1"/>
      <c r="E1" s="1"/>
      <c r="F1" s="1"/>
      <c r="G1" s="3"/>
      <c r="H1" s="4"/>
      <c r="I1" s="5"/>
      <c r="J1" s="6"/>
      <c r="K1" s="7"/>
    </row>
    <row r="2" spans="1:15" x14ac:dyDescent="0.35">
      <c r="A2" s="1"/>
      <c r="B2" s="1"/>
      <c r="C2" s="9" t="s">
        <v>19</v>
      </c>
      <c r="D2" s="1"/>
      <c r="E2" s="1"/>
      <c r="F2" s="1"/>
      <c r="G2" s="1"/>
      <c r="H2" s="1"/>
      <c r="I2" s="1"/>
      <c r="J2" s="1"/>
      <c r="K2" s="1"/>
    </row>
    <row r="3" spans="1:15" x14ac:dyDescent="0.35">
      <c r="A3" s="10"/>
      <c r="B3" s="3"/>
      <c r="C3" s="4"/>
      <c r="D3" s="4"/>
      <c r="E3" s="5"/>
      <c r="F3" s="5"/>
      <c r="G3" s="5"/>
      <c r="H3" s="3"/>
      <c r="I3" s="5"/>
      <c r="J3" s="4"/>
      <c r="K3" s="5"/>
    </row>
    <row r="4" spans="1:15" x14ac:dyDescent="0.35">
      <c r="A4" s="160"/>
      <c r="B4" s="158"/>
      <c r="C4" s="154" t="s">
        <v>20</v>
      </c>
      <c r="D4" s="158"/>
      <c r="E4" s="162" t="s">
        <v>21</v>
      </c>
      <c r="F4" s="160"/>
      <c r="G4" s="160" t="s">
        <v>22</v>
      </c>
      <c r="H4" s="152"/>
      <c r="I4" s="154" t="s">
        <v>23</v>
      </c>
      <c r="J4" s="156"/>
      <c r="K4" s="158" t="s">
        <v>24</v>
      </c>
    </row>
    <row r="5" spans="1:15" x14ac:dyDescent="0.35">
      <c r="A5" s="161"/>
      <c r="B5" s="159"/>
      <c r="C5" s="155"/>
      <c r="D5" s="159"/>
      <c r="E5" s="163"/>
      <c r="F5" s="161"/>
      <c r="G5" s="161"/>
      <c r="H5" s="153"/>
      <c r="I5" s="155"/>
      <c r="J5" s="157"/>
      <c r="K5" s="159"/>
    </row>
    <row r="6" spans="1:15" x14ac:dyDescent="0.35">
      <c r="A6" s="11"/>
      <c r="B6" s="12"/>
      <c r="C6" s="13" t="s">
        <v>25</v>
      </c>
      <c r="D6" s="14"/>
      <c r="E6" s="15"/>
      <c r="F6" s="16"/>
      <c r="G6" s="12"/>
      <c r="H6" s="17"/>
      <c r="I6" s="18"/>
      <c r="J6" s="19"/>
      <c r="K6" s="20"/>
    </row>
    <row r="7" spans="1:15" x14ac:dyDescent="0.35">
      <c r="A7" s="11"/>
      <c r="B7" s="21"/>
      <c r="C7" s="22" t="s">
        <v>75</v>
      </c>
      <c r="D7" s="23">
        <v>31</v>
      </c>
      <c r="E7" s="24" t="s">
        <v>52</v>
      </c>
      <c r="F7" s="17"/>
      <c r="G7" s="25"/>
      <c r="H7" s="17"/>
      <c r="I7" s="18">
        <v>20000</v>
      </c>
      <c r="J7" s="26"/>
      <c r="K7" s="20"/>
    </row>
    <row r="8" spans="1:15" x14ac:dyDescent="0.35">
      <c r="A8" s="11"/>
      <c r="B8" s="21"/>
      <c r="C8" s="22"/>
      <c r="D8" s="23"/>
      <c r="E8" s="67" t="s">
        <v>41</v>
      </c>
      <c r="F8" s="17"/>
      <c r="G8" s="25"/>
      <c r="H8" s="17"/>
      <c r="I8" s="18"/>
      <c r="J8" s="26"/>
      <c r="K8" s="20">
        <v>20000</v>
      </c>
    </row>
    <row r="9" spans="1:15" x14ac:dyDescent="0.35">
      <c r="A9" s="11"/>
      <c r="B9" s="21"/>
      <c r="C9" s="22"/>
      <c r="D9" s="23"/>
      <c r="E9" s="31" t="s">
        <v>84</v>
      </c>
      <c r="F9" s="17"/>
      <c r="G9" s="25"/>
      <c r="H9" s="17"/>
      <c r="I9" s="18"/>
      <c r="J9" s="26"/>
      <c r="K9" s="20"/>
    </row>
    <row r="10" spans="1:15" x14ac:dyDescent="0.35">
      <c r="A10" s="11"/>
      <c r="B10" s="21"/>
      <c r="C10" s="20"/>
      <c r="D10" s="27"/>
      <c r="E10" s="28"/>
      <c r="F10" s="29"/>
      <c r="G10" s="25"/>
      <c r="H10" s="17"/>
      <c r="I10" s="18"/>
      <c r="J10" s="26"/>
      <c r="K10" s="20"/>
      <c r="L10" s="30"/>
    </row>
    <row r="11" spans="1:15" x14ac:dyDescent="0.35">
      <c r="A11" s="11"/>
      <c r="B11" s="21"/>
      <c r="C11" s="20"/>
      <c r="D11" s="27"/>
      <c r="E11" s="24" t="s">
        <v>85</v>
      </c>
      <c r="F11" s="29"/>
      <c r="G11" s="25"/>
      <c r="H11" s="17"/>
      <c r="I11" s="18"/>
      <c r="J11" s="26"/>
      <c r="K11" s="20"/>
      <c r="L11" s="30"/>
    </row>
    <row r="12" spans="1:15" x14ac:dyDescent="0.35">
      <c r="A12" s="11"/>
      <c r="B12" s="21"/>
      <c r="C12" s="20"/>
      <c r="D12" s="27"/>
      <c r="E12" s="24" t="s">
        <v>86</v>
      </c>
      <c r="F12" s="29"/>
      <c r="G12" s="25"/>
      <c r="H12" s="17"/>
      <c r="I12" s="18"/>
      <c r="J12" s="26"/>
    </row>
    <row r="13" spans="1:15" ht="19.5" customHeight="1" x14ac:dyDescent="0.35">
      <c r="A13" s="11"/>
      <c r="B13" s="21"/>
      <c r="C13" s="20"/>
      <c r="D13" s="27"/>
      <c r="E13" s="24" t="s">
        <v>87</v>
      </c>
      <c r="F13" s="29"/>
      <c r="G13" s="25"/>
      <c r="H13" s="17"/>
      <c r="I13" s="18"/>
      <c r="J13" s="26"/>
      <c r="K13" s="20"/>
    </row>
    <row r="14" spans="1:15" x14ac:dyDescent="0.35">
      <c r="A14" s="33"/>
      <c r="B14" s="25"/>
      <c r="C14" s="24"/>
      <c r="D14" s="24"/>
      <c r="E14" s="24"/>
      <c r="F14" s="34"/>
      <c r="G14" s="25"/>
      <c r="H14" s="34"/>
      <c r="I14" s="35"/>
      <c r="J14" s="36"/>
      <c r="O14" s="68"/>
    </row>
    <row r="15" spans="1:15" x14ac:dyDescent="0.35">
      <c r="A15" s="33"/>
      <c r="B15" s="25"/>
      <c r="C15" s="24" t="s">
        <v>75</v>
      </c>
      <c r="D15" s="70">
        <v>31</v>
      </c>
      <c r="E15" s="24" t="s">
        <v>62</v>
      </c>
      <c r="F15" s="34"/>
      <c r="G15" s="25"/>
      <c r="H15" s="34"/>
      <c r="I15" s="35">
        <v>15675</v>
      </c>
      <c r="J15" s="36"/>
      <c r="O15" s="68"/>
    </row>
    <row r="16" spans="1:15" x14ac:dyDescent="0.35">
      <c r="A16" s="33"/>
      <c r="B16" s="25"/>
      <c r="C16" s="24"/>
      <c r="D16" s="24"/>
      <c r="E16" s="67" t="s">
        <v>31</v>
      </c>
      <c r="F16" s="34"/>
      <c r="G16" s="25"/>
      <c r="H16" s="34"/>
      <c r="I16" s="35"/>
      <c r="J16" s="36"/>
      <c r="K16" s="32">
        <v>15675</v>
      </c>
      <c r="O16" s="69"/>
    </row>
    <row r="17" spans="1:15" x14ac:dyDescent="0.35">
      <c r="A17" s="33"/>
      <c r="B17" s="25"/>
      <c r="C17" s="24"/>
      <c r="D17" s="24"/>
      <c r="E17" s="31" t="s">
        <v>89</v>
      </c>
      <c r="F17" s="34"/>
      <c r="G17" s="25"/>
      <c r="H17" s="34"/>
      <c r="I17" s="35"/>
      <c r="J17" s="36"/>
    </row>
    <row r="18" spans="1:15" x14ac:dyDescent="0.35">
      <c r="A18" s="33"/>
      <c r="B18" s="25"/>
      <c r="C18" s="24"/>
      <c r="D18" s="24"/>
      <c r="E18" s="24"/>
      <c r="F18" s="34"/>
      <c r="G18" s="25"/>
      <c r="H18" s="34"/>
      <c r="I18" s="35"/>
      <c r="J18" s="36"/>
      <c r="O18" s="69"/>
    </row>
    <row r="19" spans="1:15" x14ac:dyDescent="0.35">
      <c r="A19" s="33"/>
      <c r="B19" s="25"/>
      <c r="C19" s="24"/>
      <c r="D19" s="24"/>
      <c r="E19" s="24" t="s">
        <v>90</v>
      </c>
      <c r="F19" s="34"/>
      <c r="G19" s="25"/>
      <c r="H19" s="34"/>
      <c r="I19" s="35"/>
      <c r="J19" s="36"/>
    </row>
    <row r="20" spans="1:15" x14ac:dyDescent="0.35">
      <c r="A20" s="33"/>
      <c r="B20" s="25"/>
      <c r="C20" s="24"/>
      <c r="D20" s="24"/>
      <c r="E20" s="24" t="s">
        <v>91</v>
      </c>
      <c r="F20" s="34"/>
      <c r="G20" s="25"/>
      <c r="H20" s="34"/>
      <c r="I20" s="35"/>
      <c r="J20" s="36"/>
    </row>
    <row r="21" spans="1:15" x14ac:dyDescent="0.35">
      <c r="A21" s="33"/>
      <c r="B21" s="25"/>
      <c r="C21" s="24"/>
      <c r="D21" s="24"/>
      <c r="E21" s="24" t="s">
        <v>92</v>
      </c>
      <c r="F21" s="34"/>
      <c r="G21" s="25"/>
      <c r="H21" s="34"/>
      <c r="I21" s="35"/>
      <c r="J21" s="36"/>
    </row>
    <row r="22" spans="1:15" x14ac:dyDescent="0.35">
      <c r="A22" s="33"/>
      <c r="B22" s="25"/>
      <c r="C22" s="24"/>
      <c r="D22" s="24"/>
      <c r="E22" s="24"/>
      <c r="F22" s="34"/>
      <c r="G22" s="25"/>
      <c r="H22" s="34"/>
      <c r="I22" s="35"/>
      <c r="J22" s="36"/>
    </row>
    <row r="23" spans="1:15" x14ac:dyDescent="0.35">
      <c r="A23" s="33"/>
      <c r="B23" s="25"/>
      <c r="C23" s="24" t="s">
        <v>75</v>
      </c>
      <c r="D23" s="70">
        <v>31</v>
      </c>
      <c r="E23" s="24" t="s">
        <v>115</v>
      </c>
      <c r="F23" s="34"/>
      <c r="G23" s="25"/>
      <c r="H23" s="34"/>
      <c r="I23" s="35">
        <v>40000</v>
      </c>
      <c r="J23" s="36"/>
    </row>
    <row r="24" spans="1:15" x14ac:dyDescent="0.35">
      <c r="A24" s="33"/>
      <c r="B24" s="25"/>
      <c r="C24" s="24"/>
      <c r="D24" s="24"/>
      <c r="E24" s="67" t="s">
        <v>116</v>
      </c>
      <c r="F24" s="34"/>
      <c r="G24" s="25"/>
      <c r="H24" s="34"/>
      <c r="I24" s="35"/>
      <c r="J24" s="36"/>
      <c r="K24" s="32">
        <v>40000</v>
      </c>
    </row>
    <row r="25" spans="1:15" x14ac:dyDescent="0.35">
      <c r="A25" s="33"/>
      <c r="B25" s="25"/>
      <c r="C25" s="24"/>
      <c r="D25" s="24"/>
      <c r="E25" s="31" t="s">
        <v>117</v>
      </c>
      <c r="F25" s="34"/>
      <c r="G25" s="25"/>
      <c r="H25" s="34"/>
      <c r="I25" s="35"/>
      <c r="J25" s="36"/>
    </row>
    <row r="26" spans="1:15" x14ac:dyDescent="0.35">
      <c r="A26" s="33"/>
      <c r="B26" s="25"/>
      <c r="C26" s="24"/>
      <c r="D26" s="24"/>
      <c r="E26" s="24"/>
      <c r="F26" s="34"/>
      <c r="G26" s="25"/>
      <c r="H26" s="34"/>
      <c r="I26" s="35"/>
      <c r="J26" s="36"/>
    </row>
    <row r="27" spans="1:15" x14ac:dyDescent="0.35">
      <c r="A27" s="33"/>
      <c r="B27" s="25"/>
      <c r="C27" s="24"/>
      <c r="D27" s="24"/>
      <c r="E27" s="24" t="s">
        <v>118</v>
      </c>
      <c r="F27" s="34"/>
      <c r="G27" s="25"/>
      <c r="H27" s="34"/>
      <c r="I27" s="35"/>
      <c r="J27" s="36"/>
    </row>
    <row r="28" spans="1:15" x14ac:dyDescent="0.35">
      <c r="A28" s="33"/>
      <c r="B28" s="25"/>
      <c r="C28" s="24"/>
      <c r="D28" s="24"/>
      <c r="E28" s="24" t="s">
        <v>119</v>
      </c>
      <c r="F28" s="34"/>
      <c r="G28" s="25"/>
      <c r="H28" s="34"/>
      <c r="I28" s="35"/>
      <c r="J28" s="36"/>
    </row>
    <row r="29" spans="1:15" x14ac:dyDescent="0.35">
      <c r="A29" s="33"/>
      <c r="B29" s="25"/>
      <c r="C29" s="24"/>
      <c r="D29" s="24"/>
      <c r="E29" s="24" t="s">
        <v>120</v>
      </c>
      <c r="F29" s="34"/>
      <c r="G29" s="25"/>
      <c r="H29" s="34"/>
      <c r="I29" s="35"/>
      <c r="J29" s="36"/>
    </row>
    <row r="30" spans="1:15" x14ac:dyDescent="0.35">
      <c r="A30" s="33"/>
      <c r="B30" s="37"/>
      <c r="C30" s="24"/>
      <c r="D30" s="24"/>
      <c r="E30" s="24"/>
      <c r="F30" s="34"/>
      <c r="G30" s="25"/>
      <c r="H30" s="34"/>
      <c r="I30" s="35"/>
      <c r="J30" s="36"/>
    </row>
    <row r="31" spans="1:15" x14ac:dyDescent="0.35">
      <c r="B31" s="39"/>
      <c r="C31" s="24"/>
      <c r="D31" s="24"/>
      <c r="E31" s="24"/>
      <c r="F31" s="34"/>
      <c r="G31" s="25"/>
      <c r="H31" s="34"/>
      <c r="I31" s="35"/>
      <c r="J31" s="36"/>
    </row>
    <row r="32" spans="1:15" x14ac:dyDescent="0.35">
      <c r="B32" s="41"/>
      <c r="C32" s="24"/>
      <c r="D32" s="24"/>
      <c r="E32" s="24"/>
      <c r="F32" s="34"/>
      <c r="G32" s="25"/>
      <c r="H32" s="34"/>
      <c r="I32" s="35"/>
      <c r="J32" s="36"/>
    </row>
    <row r="33" spans="2:11" x14ac:dyDescent="0.35">
      <c r="B33" s="41"/>
      <c r="C33" s="24"/>
      <c r="D33" s="24"/>
      <c r="E33" s="24" t="s">
        <v>121</v>
      </c>
      <c r="F33" s="34"/>
      <c r="G33" s="25"/>
      <c r="H33" s="34"/>
      <c r="I33" s="35"/>
      <c r="J33" s="36"/>
    </row>
    <row r="34" spans="2:11" x14ac:dyDescent="0.35">
      <c r="B34" s="41"/>
      <c r="C34" s="24" t="s">
        <v>75</v>
      </c>
      <c r="D34" s="70">
        <v>31</v>
      </c>
      <c r="E34" s="24" t="s">
        <v>15</v>
      </c>
      <c r="F34" s="34"/>
      <c r="G34" s="25"/>
      <c r="H34" s="34"/>
      <c r="I34" s="35">
        <f>I44</f>
        <v>1097500</v>
      </c>
      <c r="J34" s="36"/>
    </row>
    <row r="35" spans="2:11" x14ac:dyDescent="0.35">
      <c r="B35" s="41"/>
      <c r="C35" s="34"/>
      <c r="E35" s="67" t="s">
        <v>32</v>
      </c>
      <c r="F35" s="34"/>
      <c r="G35" s="25"/>
      <c r="H35" s="34"/>
      <c r="I35" s="36"/>
      <c r="K35" s="32">
        <f>I44</f>
        <v>1097500</v>
      </c>
    </row>
    <row r="36" spans="2:11" x14ac:dyDescent="0.35">
      <c r="B36" s="41"/>
      <c r="C36" s="34"/>
      <c r="E36" s="31" t="s">
        <v>122</v>
      </c>
      <c r="F36" s="34"/>
      <c r="G36" s="25"/>
      <c r="H36" s="34"/>
      <c r="I36" s="36"/>
    </row>
    <row r="37" spans="2:11" x14ac:dyDescent="0.35">
      <c r="B37" s="41"/>
      <c r="C37" s="34"/>
      <c r="F37" s="34"/>
      <c r="G37" s="25"/>
      <c r="H37" s="34"/>
      <c r="I37" s="36"/>
    </row>
    <row r="38" spans="2:11" x14ac:dyDescent="0.35">
      <c r="B38" s="41"/>
      <c r="C38" s="34"/>
      <c r="E38" s="40" t="s">
        <v>77</v>
      </c>
      <c r="F38" s="34"/>
      <c r="G38" s="25"/>
      <c r="H38" s="34"/>
      <c r="I38" s="123">
        <v>0</v>
      </c>
    </row>
    <row r="39" spans="2:11" x14ac:dyDescent="0.35">
      <c r="B39" s="41"/>
      <c r="C39" s="34"/>
      <c r="E39" s="40" t="s">
        <v>78</v>
      </c>
      <c r="F39" s="34"/>
      <c r="G39" s="25"/>
      <c r="H39" s="34"/>
      <c r="I39" s="123">
        <v>1200000</v>
      </c>
      <c r="J39" s="45"/>
      <c r="K39" s="46"/>
    </row>
    <row r="40" spans="2:11" x14ac:dyDescent="0.35">
      <c r="B40" s="41"/>
      <c r="C40" s="34"/>
      <c r="E40" s="40" t="s">
        <v>79</v>
      </c>
      <c r="F40" s="34"/>
      <c r="G40" s="25"/>
      <c r="H40" s="34"/>
      <c r="I40" s="123">
        <v>0</v>
      </c>
    </row>
    <row r="41" spans="2:11" ht="15" thickBot="1" x14ac:dyDescent="0.4">
      <c r="B41" s="41"/>
      <c r="C41" s="34"/>
      <c r="E41" s="40" t="s">
        <v>80</v>
      </c>
      <c r="F41" s="34"/>
      <c r="G41" s="25"/>
      <c r="H41" s="34"/>
      <c r="I41" s="128">
        <v>0</v>
      </c>
    </row>
    <row r="42" spans="2:11" x14ac:dyDescent="0.35">
      <c r="B42" s="41"/>
      <c r="C42" s="34"/>
      <c r="E42" s="125" t="s">
        <v>81</v>
      </c>
      <c r="F42" s="34"/>
      <c r="G42" s="25"/>
      <c r="H42" s="34"/>
      <c r="I42" s="127">
        <v>1200000</v>
      </c>
    </row>
    <row r="43" spans="2:11" x14ac:dyDescent="0.35">
      <c r="B43" s="41"/>
      <c r="C43" s="34"/>
      <c r="E43" s="40" t="s">
        <v>82</v>
      </c>
      <c r="F43" s="34"/>
      <c r="G43" s="25"/>
      <c r="H43" s="34"/>
      <c r="I43" s="124">
        <v>102500</v>
      </c>
    </row>
    <row r="44" spans="2:11" ht="15" thickBot="1" x14ac:dyDescent="0.4">
      <c r="B44" s="41"/>
      <c r="C44" s="34"/>
      <c r="E44" s="125" t="s">
        <v>83</v>
      </c>
      <c r="F44" s="34"/>
      <c r="G44" s="25"/>
      <c r="H44" s="34"/>
      <c r="I44" s="126">
        <v>1097500</v>
      </c>
    </row>
    <row r="45" spans="2:11" ht="15" thickTop="1" x14ac:dyDescent="0.35">
      <c r="B45" s="41"/>
      <c r="C45" s="34"/>
      <c r="F45" s="34"/>
      <c r="G45" s="25"/>
      <c r="H45" s="34"/>
      <c r="I45" s="20"/>
    </row>
    <row r="46" spans="2:11" x14ac:dyDescent="0.35">
      <c r="B46" s="41"/>
      <c r="C46" s="34" t="s">
        <v>75</v>
      </c>
      <c r="D46" s="25">
        <v>31</v>
      </c>
      <c r="E46" s="40" t="s">
        <v>125</v>
      </c>
      <c r="F46" s="34"/>
      <c r="G46" s="25"/>
      <c r="H46" s="34"/>
      <c r="I46" s="32">
        <v>0</v>
      </c>
    </row>
    <row r="47" spans="2:11" x14ac:dyDescent="0.35">
      <c r="E47" s="67" t="s">
        <v>30</v>
      </c>
      <c r="F47" s="34"/>
      <c r="G47" s="25"/>
      <c r="H47" s="34"/>
      <c r="K47" s="32">
        <v>0</v>
      </c>
    </row>
    <row r="48" spans="2:11" x14ac:dyDescent="0.35">
      <c r="E48" s="31" t="s">
        <v>126</v>
      </c>
    </row>
  </sheetData>
  <mergeCells count="10">
    <mergeCell ref="H4:H5"/>
    <mergeCell ref="I4:I5"/>
    <mergeCell ref="J4:J5"/>
    <mergeCell ref="K4:K5"/>
    <mergeCell ref="A4:A5"/>
    <mergeCell ref="B4:B5"/>
    <mergeCell ref="C4:D5"/>
    <mergeCell ref="E4:E5"/>
    <mergeCell ref="F4:F5"/>
    <mergeCell ref="G4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4EDFE-152E-4C1D-9BB9-618DBDCFC00D}">
  <sheetPr>
    <pageSetUpPr fitToPage="1"/>
  </sheetPr>
  <dimension ref="A1:G49"/>
  <sheetViews>
    <sheetView topLeftCell="A7" zoomScale="85" zoomScaleNormal="85" workbookViewId="0">
      <selection activeCell="E16" sqref="E16"/>
    </sheetView>
  </sheetViews>
  <sheetFormatPr defaultColWidth="8.7265625" defaultRowHeight="17.5" x14ac:dyDescent="0.35"/>
  <cols>
    <col min="1" max="1" width="42.7265625" style="51" customWidth="1"/>
    <col min="2" max="2" width="27.453125" style="51" customWidth="1"/>
    <col min="3" max="3" width="26.81640625" style="51" customWidth="1"/>
    <col min="4" max="4" width="21.54296875" style="51" customWidth="1"/>
    <col min="5" max="5" width="10.81640625" style="51" bestFit="1" customWidth="1"/>
    <col min="6" max="6" width="14.36328125" style="51" bestFit="1" customWidth="1"/>
    <col min="7" max="7" width="12.81640625" style="51" bestFit="1" customWidth="1"/>
    <col min="8" max="16384" width="8.7265625" style="51"/>
  </cols>
  <sheetData>
    <row r="1" spans="1:3" ht="18" x14ac:dyDescent="0.4">
      <c r="A1" s="50" t="s">
        <v>28</v>
      </c>
    </row>
    <row r="2" spans="1:3" ht="18" x14ac:dyDescent="0.4">
      <c r="A2" s="50" t="s">
        <v>54</v>
      </c>
    </row>
    <row r="3" spans="1:3" x14ac:dyDescent="0.35">
      <c r="A3" s="52" t="s">
        <v>55</v>
      </c>
    </row>
    <row r="5" spans="1:3" x14ac:dyDescent="0.35">
      <c r="A5" s="51" t="s">
        <v>56</v>
      </c>
      <c r="C5" s="53">
        <f>Worksheet!P20</f>
        <v>2195000</v>
      </c>
    </row>
    <row r="6" spans="1:3" x14ac:dyDescent="0.35">
      <c r="A6" s="54" t="s">
        <v>57</v>
      </c>
      <c r="B6" s="54"/>
      <c r="C6" s="55">
        <f>Worksheet!O21</f>
        <v>109750</v>
      </c>
    </row>
    <row r="7" spans="1:3" x14ac:dyDescent="0.35">
      <c r="A7" s="51" t="s">
        <v>58</v>
      </c>
      <c r="C7" s="53">
        <f>C5-C6</f>
        <v>2085250</v>
      </c>
    </row>
    <row r="8" spans="1:3" x14ac:dyDescent="0.35">
      <c r="A8" s="51" t="s">
        <v>59</v>
      </c>
      <c r="C8" s="53">
        <f>Worksheet!O22</f>
        <v>1097500</v>
      </c>
    </row>
    <row r="9" spans="1:3" ht="18" x14ac:dyDescent="0.4">
      <c r="A9" s="56" t="s">
        <v>60</v>
      </c>
      <c r="B9" s="57"/>
      <c r="C9" s="58">
        <f>C7-C8</f>
        <v>987750</v>
      </c>
    </row>
    <row r="11" spans="1:3" x14ac:dyDescent="0.35">
      <c r="A11" s="51" t="s">
        <v>61</v>
      </c>
    </row>
    <row r="12" spans="1:3" x14ac:dyDescent="0.35">
      <c r="A12" s="59" t="s">
        <v>76</v>
      </c>
      <c r="B12" s="74">
        <f>Worksheet!O23</f>
        <v>20000</v>
      </c>
    </row>
    <row r="13" spans="1:3" x14ac:dyDescent="0.35">
      <c r="A13" s="59" t="s">
        <v>48</v>
      </c>
      <c r="B13" s="53">
        <f>Worksheet!O24</f>
        <v>240000</v>
      </c>
    </row>
    <row r="14" spans="1:3" x14ac:dyDescent="0.35">
      <c r="A14" s="59" t="s">
        <v>49</v>
      </c>
      <c r="B14" s="53">
        <f>Worksheet!O25</f>
        <v>180000</v>
      </c>
    </row>
    <row r="15" spans="1:3" x14ac:dyDescent="0.35">
      <c r="A15" s="59" t="s">
        <v>50</v>
      </c>
      <c r="B15" s="53">
        <f>Worksheet!O26</f>
        <v>41393</v>
      </c>
    </row>
    <row r="16" spans="1:3" x14ac:dyDescent="0.35">
      <c r="A16" s="59" t="s">
        <v>51</v>
      </c>
      <c r="B16" s="53">
        <f>Worksheet!O27</f>
        <v>35675</v>
      </c>
    </row>
    <row r="17" spans="1:7" x14ac:dyDescent="0.35">
      <c r="A17" s="59" t="s">
        <v>53</v>
      </c>
      <c r="B17" s="53">
        <f>Worksheet!O28</f>
        <v>100000</v>
      </c>
    </row>
    <row r="18" spans="1:7" x14ac:dyDescent="0.35">
      <c r="A18" s="59" t="s">
        <v>35</v>
      </c>
      <c r="B18" s="53">
        <f>Worksheet!O29</f>
        <v>60000</v>
      </c>
    </row>
    <row r="19" spans="1:7" x14ac:dyDescent="0.35">
      <c r="A19" s="60" t="s">
        <v>63</v>
      </c>
      <c r="B19" s="55">
        <f>SUM(Worksheet!O30:O34)</f>
        <v>238900</v>
      </c>
      <c r="C19" s="55">
        <f>SUM(B12:B19)</f>
        <v>915968</v>
      </c>
    </row>
    <row r="20" spans="1:7" ht="18" x14ac:dyDescent="0.4">
      <c r="A20" s="61" t="s">
        <v>64</v>
      </c>
      <c r="B20" s="53"/>
      <c r="C20" s="62">
        <f>C9-C19</f>
        <v>71782</v>
      </c>
      <c r="D20" s="101"/>
      <c r="F20" s="101"/>
      <c r="G20" s="101"/>
    </row>
    <row r="21" spans="1:7" x14ac:dyDescent="0.35">
      <c r="A21" s="59"/>
      <c r="B21" s="53"/>
    </row>
    <row r="22" spans="1:7" x14ac:dyDescent="0.35">
      <c r="A22" s="63" t="s">
        <v>65</v>
      </c>
      <c r="B22" s="55"/>
      <c r="C22" s="55">
        <v>0</v>
      </c>
      <c r="D22" s="101"/>
    </row>
    <row r="23" spans="1:7" ht="18.5" thickBot="1" x14ac:dyDescent="0.45">
      <c r="A23" s="64" t="s">
        <v>66</v>
      </c>
      <c r="B23" s="65"/>
      <c r="C23" s="66">
        <f>C20-C22</f>
        <v>71782</v>
      </c>
      <c r="E23" s="53"/>
    </row>
    <row r="24" spans="1:7" ht="18" thickTop="1" x14ac:dyDescent="0.35">
      <c r="A24" s="59"/>
      <c r="B24" s="53"/>
      <c r="D24" s="53"/>
    </row>
    <row r="25" spans="1:7" x14ac:dyDescent="0.35">
      <c r="A25" s="59"/>
      <c r="B25" s="53"/>
      <c r="C25" s="53"/>
    </row>
    <row r="28" spans="1:7" ht="18.5" thickBot="1" x14ac:dyDescent="0.45">
      <c r="A28" s="50" t="s">
        <v>67</v>
      </c>
    </row>
    <row r="29" spans="1:7" ht="18.5" thickBot="1" x14ac:dyDescent="0.45">
      <c r="A29" s="164" t="s">
        <v>68</v>
      </c>
      <c r="B29" s="165"/>
      <c r="C29" s="166" t="s">
        <v>69</v>
      </c>
      <c r="D29" s="168" t="s">
        <v>70</v>
      </c>
    </row>
    <row r="30" spans="1:7" ht="18.5" thickBot="1" x14ac:dyDescent="0.4">
      <c r="A30" s="102" t="s">
        <v>71</v>
      </c>
      <c r="B30" s="103" t="s">
        <v>72</v>
      </c>
      <c r="C30" s="167"/>
      <c r="D30" s="169"/>
    </row>
    <row r="31" spans="1:7" ht="18" thickBot="1" x14ac:dyDescent="0.4">
      <c r="A31" s="104">
        <v>0</v>
      </c>
      <c r="B31" s="105">
        <v>250000</v>
      </c>
      <c r="C31" s="106" t="s">
        <v>73</v>
      </c>
      <c r="D31" s="106">
        <v>0</v>
      </c>
    </row>
    <row r="32" spans="1:7" ht="18" thickBot="1" x14ac:dyDescent="0.4">
      <c r="A32" s="105">
        <v>250000</v>
      </c>
      <c r="B32" s="105">
        <v>400000</v>
      </c>
      <c r="C32" s="106" t="s">
        <v>73</v>
      </c>
      <c r="D32" s="106">
        <v>15</v>
      </c>
    </row>
    <row r="33" spans="1:4" ht="18" thickBot="1" x14ac:dyDescent="0.4">
      <c r="A33" s="105">
        <v>400000</v>
      </c>
      <c r="B33" s="105">
        <v>800000</v>
      </c>
      <c r="C33" s="107">
        <v>22500</v>
      </c>
      <c r="D33" s="106">
        <v>20</v>
      </c>
    </row>
    <row r="34" spans="1:4" ht="18" thickBot="1" x14ac:dyDescent="0.4">
      <c r="A34" s="105">
        <v>800000</v>
      </c>
      <c r="B34" s="105">
        <v>2000000</v>
      </c>
      <c r="C34" s="107">
        <v>102500</v>
      </c>
      <c r="D34" s="106">
        <v>25</v>
      </c>
    </row>
    <row r="35" spans="1:4" ht="18" thickBot="1" x14ac:dyDescent="0.4">
      <c r="A35" s="105">
        <v>2000000</v>
      </c>
      <c r="B35" s="105">
        <v>8000000</v>
      </c>
      <c r="C35" s="107">
        <v>402500</v>
      </c>
      <c r="D35" s="106">
        <v>30</v>
      </c>
    </row>
    <row r="36" spans="1:4" ht="18" thickBot="1" x14ac:dyDescent="0.4">
      <c r="A36" s="108">
        <v>8000000</v>
      </c>
      <c r="B36" s="109"/>
      <c r="C36" s="110">
        <v>2202500</v>
      </c>
      <c r="D36" s="111">
        <v>35</v>
      </c>
    </row>
    <row r="41" spans="1:4" ht="18" x14ac:dyDescent="0.4">
      <c r="A41" s="112" t="s">
        <v>74</v>
      </c>
    </row>
    <row r="42" spans="1:4" x14ac:dyDescent="0.35">
      <c r="A42" s="51" t="s">
        <v>77</v>
      </c>
      <c r="B42" s="113">
        <v>0</v>
      </c>
    </row>
    <row r="43" spans="1:4" x14ac:dyDescent="0.35">
      <c r="A43" s="51" t="s">
        <v>78</v>
      </c>
      <c r="B43" s="113">
        <v>1200000</v>
      </c>
    </row>
    <row r="44" spans="1:4" x14ac:dyDescent="0.35">
      <c r="A44" s="51" t="s">
        <v>79</v>
      </c>
      <c r="B44" s="113">
        <v>0</v>
      </c>
    </row>
    <row r="45" spans="1:4" x14ac:dyDescent="0.35">
      <c r="A45" s="51" t="s">
        <v>80</v>
      </c>
      <c r="B45" s="114">
        <v>0</v>
      </c>
    </row>
    <row r="46" spans="1:4" x14ac:dyDescent="0.35">
      <c r="A46" s="51" t="s">
        <v>81</v>
      </c>
      <c r="B46" s="113">
        <f>SUM(B42:B45)</f>
        <v>1200000</v>
      </c>
    </row>
    <row r="47" spans="1:4" x14ac:dyDescent="0.35">
      <c r="A47" s="51" t="s">
        <v>82</v>
      </c>
      <c r="B47" s="114">
        <v>102500</v>
      </c>
    </row>
    <row r="48" spans="1:4" ht="18.5" thickBot="1" x14ac:dyDescent="0.45">
      <c r="A48" s="50" t="s">
        <v>83</v>
      </c>
      <c r="B48" s="66">
        <f>B46-B47</f>
        <v>1097500</v>
      </c>
    </row>
    <row r="49" ht="18" thickTop="1" x14ac:dyDescent="0.35"/>
  </sheetData>
  <mergeCells count="3">
    <mergeCell ref="A29:B29"/>
    <mergeCell ref="C29:C30"/>
    <mergeCell ref="D29:D30"/>
  </mergeCells>
  <pageMargins left="0.7" right="0.7" top="0.75" bottom="0.75" header="0.3" footer="0.3"/>
  <pageSetup paperSize="5" scale="7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293F0-0E08-4EEF-9A67-C5B149578826}">
  <dimension ref="A1:B11"/>
  <sheetViews>
    <sheetView workbookViewId="0">
      <selection activeCell="F5" sqref="F5"/>
    </sheetView>
  </sheetViews>
  <sheetFormatPr defaultRowHeight="14" x14ac:dyDescent="0.3"/>
  <cols>
    <col min="1" max="1" width="35.90625" style="96" customWidth="1"/>
    <col min="2" max="2" width="11.90625" style="96" bestFit="1" customWidth="1"/>
    <col min="3" max="16384" width="8.7265625" style="96"/>
  </cols>
  <sheetData>
    <row r="1" spans="1:2" x14ac:dyDescent="0.3">
      <c r="A1" s="95" t="s">
        <v>18</v>
      </c>
    </row>
    <row r="2" spans="1:2" x14ac:dyDescent="0.3">
      <c r="A2" s="95" t="s">
        <v>137</v>
      </c>
    </row>
    <row r="3" spans="1:2" x14ac:dyDescent="0.3">
      <c r="A3" s="96" t="s">
        <v>111</v>
      </c>
    </row>
    <row r="5" spans="1:2" x14ac:dyDescent="0.3">
      <c r="A5" s="96" t="s">
        <v>139</v>
      </c>
      <c r="B5" s="99">
        <v>0</v>
      </c>
    </row>
    <row r="6" spans="1:2" x14ac:dyDescent="0.3">
      <c r="A6" s="96" t="s">
        <v>138</v>
      </c>
      <c r="B6" s="99">
        <v>240000</v>
      </c>
    </row>
    <row r="7" spans="1:2" x14ac:dyDescent="0.3">
      <c r="A7" s="134" t="s">
        <v>140</v>
      </c>
      <c r="B7" s="135">
        <v>0</v>
      </c>
    </row>
    <row r="8" spans="1:2" x14ac:dyDescent="0.3">
      <c r="A8" s="96" t="s">
        <v>141</v>
      </c>
      <c r="B8" s="100">
        <f>B5+B6-B7</f>
        <v>240000</v>
      </c>
    </row>
    <row r="9" spans="1:2" x14ac:dyDescent="0.3">
      <c r="A9" s="96" t="s">
        <v>142</v>
      </c>
      <c r="B9" s="99">
        <f>'Income Statement'!C23</f>
        <v>71782</v>
      </c>
    </row>
    <row r="10" spans="1:2" ht="14.5" thickBot="1" x14ac:dyDescent="0.35">
      <c r="A10" s="136" t="s">
        <v>143</v>
      </c>
      <c r="B10" s="137">
        <f>B8+B9</f>
        <v>311782</v>
      </c>
    </row>
    <row r="11" spans="1:2" ht="14.5" thickTop="1" x14ac:dyDescent="0.3"/>
  </sheetData>
  <pageMargins left="0.7" right="0.7" top="0.75" bottom="0.75" header="0.3" footer="0.3"/>
  <pageSetup paperSize="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E3824-032C-407A-BDF5-6E9870FFE668}">
  <dimension ref="A1:B42"/>
  <sheetViews>
    <sheetView workbookViewId="0">
      <selection activeCell="B8" sqref="B8"/>
    </sheetView>
  </sheetViews>
  <sheetFormatPr defaultRowHeight="18.5" x14ac:dyDescent="0.45"/>
  <cols>
    <col min="1" max="1" width="55" style="117" customWidth="1"/>
    <col min="2" max="2" width="21.6328125" style="117" customWidth="1"/>
    <col min="3" max="16384" width="8.7265625" style="117"/>
  </cols>
  <sheetData>
    <row r="1" spans="1:2" x14ac:dyDescent="0.45">
      <c r="A1" s="115" t="s">
        <v>28</v>
      </c>
      <c r="B1" s="116"/>
    </row>
    <row r="2" spans="1:2" x14ac:dyDescent="0.45">
      <c r="A2" s="115" t="s">
        <v>100</v>
      </c>
      <c r="B2" s="116"/>
    </row>
    <row r="3" spans="1:2" x14ac:dyDescent="0.45">
      <c r="A3" s="115" t="s">
        <v>111</v>
      </c>
      <c r="B3" s="116"/>
    </row>
    <row r="4" spans="1:2" x14ac:dyDescent="0.45">
      <c r="A4" s="116"/>
      <c r="B4" s="116"/>
    </row>
    <row r="5" spans="1:2" x14ac:dyDescent="0.45">
      <c r="A5" s="115" t="s">
        <v>133</v>
      </c>
      <c r="B5" s="116"/>
    </row>
    <row r="6" spans="1:2" x14ac:dyDescent="0.45">
      <c r="A6" s="116"/>
      <c r="B6" s="116"/>
    </row>
    <row r="7" spans="1:2" x14ac:dyDescent="0.45">
      <c r="A7" s="115" t="s">
        <v>101</v>
      </c>
      <c r="B7" s="118"/>
    </row>
    <row r="8" spans="1:2" x14ac:dyDescent="0.45">
      <c r="A8" s="116" t="str">
        <f>Worksheet!A7</f>
        <v>Cash</v>
      </c>
      <c r="B8" s="119">
        <f>Worksheet!R7</f>
        <v>130850</v>
      </c>
    </row>
    <row r="9" spans="1:2" x14ac:dyDescent="0.45">
      <c r="A9" s="116" t="str">
        <f>Worksheet!A8</f>
        <v>Accounts Receivable</v>
      </c>
      <c r="B9" s="119">
        <f>Worksheet!R8</f>
        <v>28607</v>
      </c>
    </row>
    <row r="10" spans="1:2" x14ac:dyDescent="0.45">
      <c r="A10" s="116" t="str">
        <f>Worksheet!A9</f>
        <v>Merchandise Inventory</v>
      </c>
      <c r="B10" s="119">
        <f>Worksheet!R9</f>
        <v>102150</v>
      </c>
    </row>
    <row r="11" spans="1:2" x14ac:dyDescent="0.45">
      <c r="A11" s="116"/>
      <c r="B11" s="119"/>
    </row>
    <row r="12" spans="1:2" x14ac:dyDescent="0.45">
      <c r="A12" s="116" t="str">
        <f>Worksheet!A11</f>
        <v>Creditable Withholding Tax</v>
      </c>
      <c r="B12" s="119">
        <f>Worksheet!R11</f>
        <v>2558</v>
      </c>
    </row>
    <row r="13" spans="1:2" x14ac:dyDescent="0.45">
      <c r="A13" s="130" t="s">
        <v>102</v>
      </c>
      <c r="B13" s="120">
        <f>SUM(B8:B12)</f>
        <v>264165</v>
      </c>
    </row>
    <row r="14" spans="1:2" x14ac:dyDescent="0.45">
      <c r="A14" s="116"/>
      <c r="B14" s="116"/>
    </row>
    <row r="15" spans="1:2" x14ac:dyDescent="0.45">
      <c r="A15" s="115" t="s">
        <v>103</v>
      </c>
      <c r="B15" s="116"/>
    </row>
    <row r="16" spans="1:2" x14ac:dyDescent="0.45">
      <c r="A16" s="116" t="str">
        <f>Worksheet!A12</f>
        <v>Office Equipment</v>
      </c>
      <c r="B16" s="119">
        <f>Worksheet!R12</f>
        <v>100000</v>
      </c>
    </row>
    <row r="17" spans="1:2" x14ac:dyDescent="0.45">
      <c r="A17" s="116" t="str">
        <f>Worksheet!A13</f>
        <v>Accumulated Depreciation - Office Equipment</v>
      </c>
      <c r="B17" s="131">
        <f>-Worksheet!S13</f>
        <v>-20000</v>
      </c>
    </row>
    <row r="18" spans="1:2" x14ac:dyDescent="0.45">
      <c r="A18" s="130" t="s">
        <v>104</v>
      </c>
      <c r="B18" s="120">
        <f>SUM(B16:B17)</f>
        <v>80000</v>
      </c>
    </row>
    <row r="19" spans="1:2" x14ac:dyDescent="0.45">
      <c r="A19" s="116"/>
      <c r="B19" s="116"/>
    </row>
    <row r="20" spans="1:2" x14ac:dyDescent="0.45">
      <c r="A20" s="116"/>
      <c r="B20" s="116"/>
    </row>
    <row r="21" spans="1:2" ht="19" thickBot="1" x14ac:dyDescent="0.5">
      <c r="A21" s="121" t="s">
        <v>136</v>
      </c>
      <c r="B21" s="122">
        <f>B13+B18</f>
        <v>344165</v>
      </c>
    </row>
    <row r="22" spans="1:2" ht="19" thickTop="1" x14ac:dyDescent="0.45">
      <c r="A22" s="116"/>
      <c r="B22" s="116"/>
    </row>
    <row r="23" spans="1:2" x14ac:dyDescent="0.45">
      <c r="A23" s="116"/>
      <c r="B23" s="116"/>
    </row>
    <row r="24" spans="1:2" x14ac:dyDescent="0.45">
      <c r="A24" s="115" t="s">
        <v>105</v>
      </c>
      <c r="B24" s="116"/>
    </row>
    <row r="25" spans="1:2" x14ac:dyDescent="0.45">
      <c r="A25" s="116"/>
      <c r="B25" s="116"/>
    </row>
    <row r="26" spans="1:2" x14ac:dyDescent="0.45">
      <c r="A26" s="115" t="s">
        <v>106</v>
      </c>
      <c r="B26" s="116"/>
    </row>
    <row r="27" spans="1:2" x14ac:dyDescent="0.45">
      <c r="A27" s="116" t="str">
        <f>Worksheet!A14</f>
        <v>Withholding Tax Payable (Expanded)</v>
      </c>
      <c r="B27" s="119">
        <f>Worksheet!S14</f>
        <v>1000</v>
      </c>
    </row>
    <row r="28" spans="1:2" x14ac:dyDescent="0.45">
      <c r="A28" s="116" t="str">
        <f>Worksheet!A15</f>
        <v>Accounts Payable</v>
      </c>
      <c r="B28" s="119">
        <f>Worksheet!S15</f>
        <v>15708</v>
      </c>
    </row>
    <row r="29" spans="1:2" x14ac:dyDescent="0.45">
      <c r="A29" s="116"/>
      <c r="B29" s="119"/>
    </row>
    <row r="30" spans="1:2" x14ac:dyDescent="0.45">
      <c r="A30" s="116" t="str">
        <f>Worksheet!A17</f>
        <v>Percentage Tax Payable</v>
      </c>
      <c r="B30" s="119">
        <f>Worksheet!S17</f>
        <v>15675</v>
      </c>
    </row>
    <row r="31" spans="1:2" x14ac:dyDescent="0.45">
      <c r="A31" s="130" t="s">
        <v>107</v>
      </c>
      <c r="B31" s="120">
        <f>SUM(B27:B30)</f>
        <v>32383</v>
      </c>
    </row>
    <row r="32" spans="1:2" x14ac:dyDescent="0.45">
      <c r="A32" s="116"/>
      <c r="B32" s="116"/>
    </row>
    <row r="33" spans="1:2" x14ac:dyDescent="0.45">
      <c r="A33" s="130" t="s">
        <v>108</v>
      </c>
      <c r="B33" s="120">
        <v>0</v>
      </c>
    </row>
    <row r="34" spans="1:2" x14ac:dyDescent="0.45">
      <c r="A34" s="116"/>
      <c r="B34" s="116"/>
    </row>
    <row r="35" spans="1:2" x14ac:dyDescent="0.45">
      <c r="A35" s="130" t="s">
        <v>109</v>
      </c>
      <c r="B35" s="120">
        <f>B33+B31</f>
        <v>32383</v>
      </c>
    </row>
    <row r="36" spans="1:2" x14ac:dyDescent="0.45">
      <c r="A36" s="132"/>
      <c r="B36" s="133"/>
    </row>
    <row r="37" spans="1:2" x14ac:dyDescent="0.45">
      <c r="A37" s="115" t="s">
        <v>13</v>
      </c>
      <c r="B37" s="116"/>
    </row>
    <row r="38" spans="1:2" x14ac:dyDescent="0.45">
      <c r="A38" s="116" t="s">
        <v>110</v>
      </c>
      <c r="B38" s="138">
        <f>'Changes in Owner''s Equity'!B10</f>
        <v>311782</v>
      </c>
    </row>
    <row r="39" spans="1:2" x14ac:dyDescent="0.45">
      <c r="A39" s="130" t="s">
        <v>134</v>
      </c>
      <c r="B39" s="139">
        <f>Worksheet!S18+Worksheet!O36</f>
        <v>311782</v>
      </c>
    </row>
    <row r="40" spans="1:2" x14ac:dyDescent="0.45">
      <c r="A40" s="116"/>
      <c r="B40" s="116"/>
    </row>
    <row r="41" spans="1:2" ht="19" thickBot="1" x14ac:dyDescent="0.5">
      <c r="A41" s="121" t="s">
        <v>135</v>
      </c>
      <c r="B41" s="122">
        <f>B39+B35</f>
        <v>344165</v>
      </c>
    </row>
    <row r="42" spans="1:2" ht="19" thickTop="1" x14ac:dyDescent="0.45"/>
  </sheetData>
  <pageMargins left="0.7" right="0.7" top="0.75" bottom="0.75" header="0.3" footer="0.3"/>
  <pageSetup paperSize="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96D6C-7D48-4667-9291-EDF09E2C7871}">
  <dimension ref="A1:B31"/>
  <sheetViews>
    <sheetView topLeftCell="A32" workbookViewId="0">
      <selection activeCell="C11" sqref="C11"/>
    </sheetView>
  </sheetViews>
  <sheetFormatPr defaultRowHeight="14" x14ac:dyDescent="0.3"/>
  <cols>
    <col min="1" max="1" width="39.90625" style="96" customWidth="1"/>
    <col min="2" max="2" width="17" style="96" customWidth="1"/>
    <col min="3" max="16384" width="8.7265625" style="96"/>
  </cols>
  <sheetData>
    <row r="1" spans="1:2" x14ac:dyDescent="0.3">
      <c r="A1" s="95" t="s">
        <v>28</v>
      </c>
    </row>
    <row r="2" spans="1:2" x14ac:dyDescent="0.3">
      <c r="A2" s="95" t="s">
        <v>114</v>
      </c>
    </row>
    <row r="3" spans="1:2" x14ac:dyDescent="0.3">
      <c r="A3" s="95" t="s">
        <v>55</v>
      </c>
    </row>
    <row r="5" spans="1:2" x14ac:dyDescent="0.3">
      <c r="A5" s="95" t="s">
        <v>128</v>
      </c>
      <c r="B5" s="99"/>
    </row>
    <row r="6" spans="1:2" x14ac:dyDescent="0.3">
      <c r="B6" s="99"/>
    </row>
    <row r="7" spans="1:2" x14ac:dyDescent="0.3">
      <c r="A7" s="96" t="s">
        <v>94</v>
      </c>
      <c r="B7" s="99" t="e">
        <f>ROUND(#REF!,0)</f>
        <v>#REF!</v>
      </c>
    </row>
    <row r="8" spans="1:2" x14ac:dyDescent="0.3">
      <c r="A8" s="96" t="s">
        <v>95</v>
      </c>
      <c r="B8" s="140" t="e">
        <f>-#REF!</f>
        <v>#REF!</v>
      </c>
    </row>
    <row r="9" spans="1:2" x14ac:dyDescent="0.3">
      <c r="A9" s="96" t="s">
        <v>97</v>
      </c>
      <c r="B9" s="140">
        <f>-SUM(Worksheet!D24:D34)</f>
        <v>-840293</v>
      </c>
    </row>
    <row r="10" spans="1:2" x14ac:dyDescent="0.3">
      <c r="A10" s="97" t="s">
        <v>112</v>
      </c>
      <c r="B10" s="141" t="e">
        <f>SUM(B7:B9)</f>
        <v>#REF!</v>
      </c>
    </row>
    <row r="11" spans="1:2" x14ac:dyDescent="0.3">
      <c r="B11" s="99"/>
    </row>
    <row r="12" spans="1:2" x14ac:dyDescent="0.3">
      <c r="A12" s="95" t="s">
        <v>129</v>
      </c>
      <c r="B12" s="99"/>
    </row>
    <row r="13" spans="1:2" x14ac:dyDescent="0.3">
      <c r="B13" s="99"/>
    </row>
    <row r="14" spans="1:2" x14ac:dyDescent="0.3">
      <c r="A14" s="96" t="s">
        <v>98</v>
      </c>
      <c r="B14" s="140">
        <v>-100000</v>
      </c>
    </row>
    <row r="15" spans="1:2" x14ac:dyDescent="0.3">
      <c r="A15" s="97" t="s">
        <v>113</v>
      </c>
      <c r="B15" s="141">
        <f>SUM(B14:B14)</f>
        <v>-100000</v>
      </c>
    </row>
    <row r="16" spans="1:2" x14ac:dyDescent="0.3">
      <c r="B16" s="140"/>
    </row>
    <row r="17" spans="1:2" x14ac:dyDescent="0.3">
      <c r="A17" s="95" t="s">
        <v>130</v>
      </c>
      <c r="B17" s="140"/>
    </row>
    <row r="18" spans="1:2" x14ac:dyDescent="0.3">
      <c r="B18" s="140"/>
    </row>
    <row r="19" spans="1:2" x14ac:dyDescent="0.3">
      <c r="A19" s="96" t="s">
        <v>39</v>
      </c>
      <c r="B19" s="140">
        <v>240000</v>
      </c>
    </row>
    <row r="20" spans="1:2" x14ac:dyDescent="0.3">
      <c r="A20" s="97" t="s">
        <v>127</v>
      </c>
      <c r="B20" s="141">
        <f>SUM(B19:B19)</f>
        <v>240000</v>
      </c>
    </row>
    <row r="21" spans="1:2" x14ac:dyDescent="0.3">
      <c r="B21" s="140"/>
    </row>
    <row r="22" spans="1:2" x14ac:dyDescent="0.3">
      <c r="A22" s="95" t="s">
        <v>96</v>
      </c>
      <c r="B22" s="142" t="e">
        <f>B20+B15+B10</f>
        <v>#REF!</v>
      </c>
    </row>
    <row r="23" spans="1:2" x14ac:dyDescent="0.3">
      <c r="B23" s="140"/>
    </row>
    <row r="24" spans="1:2" x14ac:dyDescent="0.3">
      <c r="A24" s="96" t="s">
        <v>131</v>
      </c>
      <c r="B24" s="140">
        <v>0</v>
      </c>
    </row>
    <row r="25" spans="1:2" x14ac:dyDescent="0.3">
      <c r="B25" s="140"/>
    </row>
    <row r="26" spans="1:2" ht="14.5" thickBot="1" x14ac:dyDescent="0.35">
      <c r="A26" s="98" t="s">
        <v>132</v>
      </c>
      <c r="B26" s="143" t="e">
        <f>B22+B24</f>
        <v>#REF!</v>
      </c>
    </row>
    <row r="27" spans="1:2" ht="14.5" thickTop="1" x14ac:dyDescent="0.3"/>
    <row r="29" spans="1:2" x14ac:dyDescent="0.3">
      <c r="B29" s="100"/>
    </row>
    <row r="30" spans="1:2" x14ac:dyDescent="0.3">
      <c r="B30" s="100"/>
    </row>
    <row r="31" spans="1:2" x14ac:dyDescent="0.3">
      <c r="B31" s="100"/>
    </row>
  </sheetData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Worksheet</vt:lpstr>
      <vt:lpstr>General Journal - Adj Entries</vt:lpstr>
      <vt:lpstr>Income Statement</vt:lpstr>
      <vt:lpstr>Changes in Owner's Equity</vt:lpstr>
      <vt:lpstr>Balance Sheet</vt:lpstr>
      <vt:lpstr>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Pinoy Akawntant</dc:creator>
  <cp:lastPrinted>2025-11-27T08:10:36Z</cp:lastPrinted>
  <dcterms:created xsi:type="dcterms:W3CDTF">2025-11-24T06:34:06Z</dcterms:created>
  <dcterms:modified xsi:type="dcterms:W3CDTF">2025-12-02T04:01:01Z</dcterms:modified>
</cp:coreProperties>
</file>