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inoy Akawntant\1601C - Minimum Wage + Above Minimum Wage\"/>
    </mc:Choice>
  </mc:AlternateContent>
  <xr:revisionPtr revIDLastSave="0" documentId="13_ncr:1_{DB709694-2C28-4323-88B6-2FF1A5A2BC3D}" xr6:coauthVersionLast="47" xr6:coauthVersionMax="47" xr10:uidLastSave="{00000000-0000-0000-0000-000000000000}"/>
  <bookViews>
    <workbookView xWindow="-110" yWindow="-110" windowWidth="19420" windowHeight="11020" xr2:uid="{6DBA5DF0-0250-4045-A308-8270163889D8}"/>
  </bookViews>
  <sheets>
    <sheet name="May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1" i="1" l="1"/>
  <c r="M49" i="1"/>
  <c r="M47" i="1"/>
  <c r="M46" i="1"/>
  <c r="M45" i="1"/>
  <c r="M43" i="1"/>
  <c r="M41" i="1"/>
  <c r="M40" i="1"/>
  <c r="M38" i="1"/>
  <c r="M37" i="1"/>
  <c r="M35" i="1"/>
  <c r="H21" i="1"/>
  <c r="L31" i="1"/>
  <c r="L30" i="1"/>
  <c r="L29" i="1"/>
  <c r="L32" i="1" s="1"/>
  <c r="L20" i="1"/>
  <c r="L19" i="1"/>
  <c r="L18" i="1"/>
  <c r="H31" i="1"/>
  <c r="H30" i="1"/>
  <c r="H29" i="1"/>
  <c r="H28" i="1"/>
  <c r="G31" i="1"/>
  <c r="F31" i="1"/>
  <c r="F30" i="1"/>
  <c r="G30" i="1" s="1"/>
  <c r="F29" i="1"/>
  <c r="G29" i="1" s="1"/>
  <c r="F28" i="1"/>
  <c r="F32" i="1" s="1"/>
  <c r="F20" i="1"/>
  <c r="F19" i="1"/>
  <c r="F18" i="1"/>
  <c r="F17" i="1"/>
  <c r="F9" i="1"/>
  <c r="R9" i="1" s="1"/>
  <c r="F8" i="1"/>
  <c r="G8" i="1" s="1"/>
  <c r="F7" i="1"/>
  <c r="G7" i="1" s="1"/>
  <c r="F6" i="1"/>
  <c r="G6" i="1" s="1"/>
  <c r="T32" i="1"/>
  <c r="Q32" i="1"/>
  <c r="P32" i="1"/>
  <c r="O32" i="1"/>
  <c r="N32" i="1"/>
  <c r="K32" i="1"/>
  <c r="J32" i="1"/>
  <c r="I32" i="1"/>
  <c r="T21" i="1"/>
  <c r="Q21" i="1"/>
  <c r="P21" i="1"/>
  <c r="O21" i="1"/>
  <c r="N21" i="1"/>
  <c r="K21" i="1"/>
  <c r="J21" i="1"/>
  <c r="I21" i="1"/>
  <c r="R8" i="1"/>
  <c r="O10" i="1"/>
  <c r="T10" i="1"/>
  <c r="Q10" i="1"/>
  <c r="N10" i="1"/>
  <c r="K10" i="1"/>
  <c r="J10" i="1"/>
  <c r="L9" i="1"/>
  <c r="L8" i="1"/>
  <c r="L7" i="1"/>
  <c r="H8" i="1"/>
  <c r="H9" i="1"/>
  <c r="H7" i="1"/>
  <c r="H6" i="1"/>
  <c r="R31" i="1"/>
  <c r="R30" i="1"/>
  <c r="R29" i="1"/>
  <c r="B29" i="1"/>
  <c r="B30" i="1" s="1"/>
  <c r="B31" i="1" s="1"/>
  <c r="R28" i="1"/>
  <c r="R32" i="1" s="1"/>
  <c r="R20" i="1"/>
  <c r="R19" i="1"/>
  <c r="R18" i="1"/>
  <c r="B18" i="1"/>
  <c r="B19" i="1" s="1"/>
  <c r="B20" i="1" s="1"/>
  <c r="R17" i="1"/>
  <c r="B7" i="1"/>
  <c r="B8" i="1" s="1"/>
  <c r="B9" i="1" s="1"/>
  <c r="L21" i="1" l="1"/>
  <c r="G28" i="1"/>
  <c r="G32" i="1" s="1"/>
  <c r="M31" i="1"/>
  <c r="U31" i="1" s="1"/>
  <c r="M28" i="1"/>
  <c r="U28" i="1" s="1"/>
  <c r="H32" i="1"/>
  <c r="R21" i="1"/>
  <c r="M20" i="1"/>
  <c r="M19" i="1"/>
  <c r="M17" i="1"/>
  <c r="M29" i="1"/>
  <c r="M30" i="1"/>
  <c r="F21" i="1"/>
  <c r="M18" i="1"/>
  <c r="U18" i="1" s="1"/>
  <c r="G9" i="1"/>
  <c r="G10" i="1" s="1"/>
  <c r="R7" i="1"/>
  <c r="P10" i="1"/>
  <c r="R6" i="1"/>
  <c r="L10" i="1"/>
  <c r="H10" i="1"/>
  <c r="I10" i="1"/>
  <c r="F10" i="1"/>
  <c r="M6" i="1"/>
  <c r="M7" i="1"/>
  <c r="M8" i="1"/>
  <c r="U8" i="1" s="1"/>
  <c r="S30" i="1" l="1"/>
  <c r="U30" i="1"/>
  <c r="U32" i="1" s="1"/>
  <c r="S29" i="1"/>
  <c r="U29" i="1"/>
  <c r="S31" i="1"/>
  <c r="S28" i="1"/>
  <c r="M9" i="1"/>
  <c r="U9" i="1" s="1"/>
  <c r="M32" i="1"/>
  <c r="S20" i="1"/>
  <c r="U20" i="1"/>
  <c r="S19" i="1"/>
  <c r="U19" i="1"/>
  <c r="S17" i="1"/>
  <c r="U17" i="1"/>
  <c r="M21" i="1"/>
  <c r="G21" i="1"/>
  <c r="R10" i="1"/>
  <c r="S32" i="1"/>
  <c r="S18" i="1"/>
  <c r="U7" i="1"/>
  <c r="U6" i="1"/>
  <c r="U10" i="1" s="1"/>
  <c r="S10" i="1"/>
  <c r="M10" i="1"/>
  <c r="U21" i="1" l="1"/>
  <c r="S21" i="1"/>
</calcChain>
</file>

<file path=xl/sharedStrings.xml><?xml version="1.0" encoding="utf-8"?>
<sst xmlns="http://schemas.openxmlformats.org/spreadsheetml/2006/main" count="112" uniqueCount="66">
  <si>
    <t>Name of Employee</t>
  </si>
  <si>
    <t>Holiday Pay</t>
  </si>
  <si>
    <t>Basic Pay</t>
  </si>
  <si>
    <t>OT Pay</t>
  </si>
  <si>
    <t>Absences / Undertime</t>
  </si>
  <si>
    <t>13th Month</t>
  </si>
  <si>
    <t>De Minimis</t>
  </si>
  <si>
    <t>Adjustments</t>
  </si>
  <si>
    <t>Total Compensation</t>
  </si>
  <si>
    <t>GOVERNMENT CONTRIBUTIONS</t>
  </si>
  <si>
    <t>SSS</t>
  </si>
  <si>
    <t>Philhealth</t>
  </si>
  <si>
    <t>NET PAY</t>
  </si>
  <si>
    <t>Pag-IBIG</t>
  </si>
  <si>
    <t>Total Contributions</t>
  </si>
  <si>
    <t>Taxable Compensation</t>
  </si>
  <si>
    <t>Withholding Tax</t>
  </si>
  <si>
    <t>Employee's TIN No.</t>
  </si>
  <si>
    <t>TOTAL</t>
  </si>
  <si>
    <t>Minimum Wage Earners</t>
  </si>
  <si>
    <t>Monkey, Luffy</t>
  </si>
  <si>
    <t>888-888-888-00000</t>
  </si>
  <si>
    <t>Above Minimum Wage Earner but less than 250k annual</t>
  </si>
  <si>
    <t>Above Minimum Wage Earner but more than 250k annual</t>
  </si>
  <si>
    <t>Vinsmoke, Sanji</t>
  </si>
  <si>
    <t>777-777-777-00000</t>
  </si>
  <si>
    <t>Ronoroa, Zoro</t>
  </si>
  <si>
    <t>555-555-555-00000</t>
  </si>
  <si>
    <t>Nami</t>
  </si>
  <si>
    <t>444-444-444-00000</t>
  </si>
  <si>
    <t>ONE PIECE MERCHANDISE</t>
  </si>
  <si>
    <t>Daily Rate</t>
  </si>
  <si>
    <t>SSS WISP</t>
  </si>
  <si>
    <t>Son Goku</t>
  </si>
  <si>
    <t>Son Gohan</t>
  </si>
  <si>
    <t>Vegeta</t>
  </si>
  <si>
    <t>Piccolo</t>
  </si>
  <si>
    <t>Eugene</t>
  </si>
  <si>
    <t>Vincent</t>
  </si>
  <si>
    <t>Dennis</t>
  </si>
  <si>
    <t>Alfred</t>
  </si>
  <si>
    <t>123-456-789-00000</t>
  </si>
  <si>
    <t>234-567-890-00000</t>
  </si>
  <si>
    <t>345-678-901-00000</t>
  </si>
  <si>
    <t>456-789-012-00000</t>
  </si>
  <si>
    <t>111-111-111-00000</t>
  </si>
  <si>
    <t>222-222-222-00000</t>
  </si>
  <si>
    <t>333-333-333-00000</t>
  </si>
  <si>
    <t>999-999-999-00000</t>
  </si>
  <si>
    <t>Payroll for the month of May 2026</t>
  </si>
  <si>
    <t>Total amount of compensation</t>
  </si>
  <si>
    <t>Less: Non-Taxable/Exempt Compensation</t>
  </si>
  <si>
    <t>Statutory Minimum Wage for Minimum Wage Earners (MWEs)</t>
  </si>
  <si>
    <t>Holiday Pay, Overtime Pay, Night Shift Differential Pay, Hazard Pay (for MWEs only)</t>
  </si>
  <si>
    <t>13th Month Pay and Other Benefits</t>
  </si>
  <si>
    <t>De Minimis Benefits</t>
  </si>
  <si>
    <t>SSS, GSIS, PHIC, HDMF Mandatory Contributions &amp; Union Dues (employee's share only)</t>
  </si>
  <si>
    <t>Other Non-Taxable Compensation (specify)</t>
  </si>
  <si>
    <t>Total Non-Taxable Compensation (Sum of Items 15 to 20)</t>
  </si>
  <si>
    <t>Total Taxable Compensation (Item 14 Less Item 21)</t>
  </si>
  <si>
    <t>Less: Taxable compensation not subject to withholding tax (P250,000 &amp; below)</t>
  </si>
  <si>
    <t>Net Taxable Compensation (Item 22 Less Item 23)</t>
  </si>
  <si>
    <t>Total Taxes Withheld</t>
  </si>
  <si>
    <t>Add/(Less): Adjustment of Taxes Withheld from Previous Month/s</t>
  </si>
  <si>
    <t>Taxes Withheld for Remittance (Sum of Items 25 and 26)</t>
  </si>
  <si>
    <t>COMPUTATION OF TAX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</si>
</sst>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(* #,##0.00_);_(* \(#,##0.00\);_(* &quot;-&quot;??_);_(@_)"/>
    <numFmt numFmtId="164" formatCode="_-* #,##0.00_-;\-* #,##0.00_-;_-* &quot;-&quot;??_-;_-@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"/>
    </font>
    <font>
      <sz val="11"/>
      <name val="Calibri"/>
    </font>
    <font>
      <b/>
      <sz val="8"/>
      <color theme="1"/>
      <name val="Arial"/>
    </font>
    <font>
      <sz val="8"/>
      <color theme="1"/>
      <name val="Arial"/>
    </font>
    <font>
      <sz val="10"/>
      <color theme="1"/>
      <name val="Arial"/>
    </font>
    <font>
      <b/>
      <u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theme="1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9EAD3"/>
        <bgColor rgb="FFD9EAD3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0" fillId="2" borderId="0" xfId="0" applyFill="1"/>
    <xf numFmtId="0" fontId="2" fillId="2" borderId="0" xfId="0" applyFont="1" applyFill="1"/>
    <xf numFmtId="0" fontId="0" fillId="2" borderId="2" xfId="1" applyNumberFormat="1" applyFont="1" applyFill="1" applyBorder="1" applyAlignment="1">
      <alignment horizontal="center"/>
    </xf>
    <xf numFmtId="43" fontId="0" fillId="2" borderId="2" xfId="1" applyFont="1" applyFill="1" applyBorder="1" applyAlignment="1">
      <alignment horizontal="center"/>
    </xf>
    <xf numFmtId="43" fontId="0" fillId="2" borderId="3" xfId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wrapText="1"/>
    </xf>
    <xf numFmtId="0" fontId="2" fillId="6" borderId="1" xfId="0" applyFont="1" applyFill="1" applyBorder="1" applyAlignment="1">
      <alignment horizontal="center" wrapText="1"/>
    </xf>
    <xf numFmtId="43" fontId="2" fillId="5" borderId="1" xfId="1" applyFont="1" applyFill="1" applyBorder="1" applyAlignment="1">
      <alignment horizontal="center"/>
    </xf>
    <xf numFmtId="43" fontId="0" fillId="2" borderId="0" xfId="0" applyNumberFormat="1" applyFill="1"/>
    <xf numFmtId="0" fontId="8" fillId="2" borderId="0" xfId="0" applyFont="1" applyFill="1"/>
    <xf numFmtId="0" fontId="5" fillId="0" borderId="1" xfId="0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4" fontId="6" fillId="0" borderId="1" xfId="0" applyNumberFormat="1" applyFont="1" applyBorder="1" applyAlignment="1">
      <alignment horizontal="right" wrapText="1"/>
    </xf>
    <xf numFmtId="0" fontId="7" fillId="7" borderId="1" xfId="0" applyFont="1" applyFill="1" applyBorder="1" applyAlignment="1">
      <alignment wrapText="1"/>
    </xf>
    <xf numFmtId="0" fontId="6" fillId="7" borderId="1" xfId="0" applyFont="1" applyFill="1" applyBorder="1" applyAlignment="1">
      <alignment wrapText="1"/>
    </xf>
    <xf numFmtId="4" fontId="7" fillId="7" borderId="1" xfId="0" applyNumberFormat="1" applyFont="1" applyFill="1" applyBorder="1" applyAlignment="1">
      <alignment wrapText="1"/>
    </xf>
    <xf numFmtId="0" fontId="5" fillId="7" borderId="1" xfId="0" applyFont="1" applyFill="1" applyBorder="1" applyAlignment="1">
      <alignment horizontal="right" wrapText="1"/>
    </xf>
    <xf numFmtId="4" fontId="6" fillId="7" borderId="1" xfId="0" applyNumberFormat="1" applyFont="1" applyFill="1" applyBorder="1" applyAlignment="1">
      <alignment horizontal="right" wrapText="1"/>
    </xf>
    <xf numFmtId="0" fontId="7" fillId="0" borderId="1" xfId="0" applyFont="1" applyBorder="1" applyAlignment="1">
      <alignment wrapText="1"/>
    </xf>
    <xf numFmtId="4" fontId="7" fillId="0" borderId="1" xfId="0" applyNumberFormat="1" applyFont="1" applyBorder="1" applyAlignment="1">
      <alignment wrapText="1"/>
    </xf>
    <xf numFmtId="164" fontId="3" fillId="3" borderId="4" xfId="0" applyNumberFormat="1" applyFont="1" applyFill="1" applyBorder="1" applyAlignment="1">
      <alignment horizontal="center" wrapText="1"/>
    </xf>
    <xf numFmtId="0" fontId="4" fillId="0" borderId="4" xfId="0" applyFont="1" applyBorder="1"/>
  </cellXfs>
  <cellStyles count="2">
    <cellStyle name="Comma" xfId="1" builtinId="3"/>
    <cellStyle name="Normal" xfId="0" builtinId="0"/>
  </cellStyles>
  <dxfs count="3">
    <dxf>
      <fill>
        <patternFill patternType="solid">
          <fgColor rgb="FFBDD6EE"/>
          <bgColor rgb="FFBDD6EE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</dxfs>
  <tableStyles count="1" defaultTableStyle="TableStyleMedium2" defaultPivotStyle="PivotStyleLight16">
    <tableStyle name="DATA-style" pivot="0" count="3" xr9:uid="{D2F859FF-8B19-47CB-A198-3D8BEE2D86A8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23932-364D-411F-B7F6-8345FB867812}">
  <dimension ref="B2:U51"/>
  <sheetViews>
    <sheetView tabSelected="1" workbookViewId="0">
      <pane xSplit="3" topLeftCell="J1" activePane="topRight" state="frozen"/>
      <selection pane="topRight" activeCell="M53" sqref="M53"/>
    </sheetView>
  </sheetViews>
  <sheetFormatPr defaultRowHeight="14.5"/>
  <cols>
    <col min="1" max="1" width="3.1796875" style="1" customWidth="1"/>
    <col min="2" max="2" width="8.08984375" style="1" customWidth="1"/>
    <col min="3" max="3" width="28" style="1" customWidth="1"/>
    <col min="4" max="4" width="20.26953125" style="1" customWidth="1"/>
    <col min="5" max="5" width="12.36328125" style="1" customWidth="1"/>
    <col min="6" max="11" width="16.08984375" style="1" customWidth="1"/>
    <col min="12" max="12" width="20.1796875" style="1" customWidth="1"/>
    <col min="13" max="13" width="16.08984375" style="1" customWidth="1"/>
    <col min="14" max="15" width="10.36328125" style="1" customWidth="1"/>
    <col min="16" max="16" width="11.7265625" style="1" customWidth="1"/>
    <col min="17" max="17" width="10.36328125" style="1" customWidth="1"/>
    <col min="18" max="18" width="15.453125" style="1" customWidth="1"/>
    <col min="19" max="20" width="13.7265625" style="1" customWidth="1"/>
    <col min="21" max="21" width="15.54296875" style="1" customWidth="1"/>
    <col min="22" max="16384" width="8.7265625" style="1"/>
  </cols>
  <sheetData>
    <row r="2" spans="2:21">
      <c r="B2" s="2" t="s">
        <v>30</v>
      </c>
      <c r="D2" s="2"/>
      <c r="E2" s="2"/>
    </row>
    <row r="3" spans="2:21">
      <c r="B3" s="2" t="s">
        <v>49</v>
      </c>
      <c r="C3" s="2"/>
    </row>
    <row r="4" spans="2:21" ht="14.5" customHeight="1">
      <c r="B4" s="1" t="s">
        <v>19</v>
      </c>
      <c r="N4" s="22" t="s">
        <v>9</v>
      </c>
      <c r="O4" s="22"/>
      <c r="P4" s="23"/>
      <c r="Q4" s="23"/>
      <c r="R4" s="23"/>
    </row>
    <row r="5" spans="2:21" ht="29">
      <c r="B5" s="6"/>
      <c r="C5" s="6" t="s">
        <v>0</v>
      </c>
      <c r="D5" s="6" t="s">
        <v>17</v>
      </c>
      <c r="E5" s="6" t="s">
        <v>31</v>
      </c>
      <c r="F5" s="6" t="s">
        <v>2</v>
      </c>
      <c r="G5" s="6" t="s">
        <v>3</v>
      </c>
      <c r="H5" s="6" t="s">
        <v>1</v>
      </c>
      <c r="I5" s="7" t="s">
        <v>4</v>
      </c>
      <c r="J5" s="6" t="s">
        <v>7</v>
      </c>
      <c r="K5" s="6" t="s">
        <v>5</v>
      </c>
      <c r="L5" s="6" t="s">
        <v>6</v>
      </c>
      <c r="M5" s="7" t="s">
        <v>8</v>
      </c>
      <c r="N5" s="8" t="s">
        <v>10</v>
      </c>
      <c r="O5" s="8" t="s">
        <v>32</v>
      </c>
      <c r="P5" s="8" t="s">
        <v>11</v>
      </c>
      <c r="Q5" s="8" t="s">
        <v>13</v>
      </c>
      <c r="R5" s="8" t="s">
        <v>14</v>
      </c>
      <c r="S5" s="7" t="s">
        <v>15</v>
      </c>
      <c r="T5" s="7" t="s">
        <v>16</v>
      </c>
      <c r="U5" s="7" t="s">
        <v>12</v>
      </c>
    </row>
    <row r="6" spans="2:21">
      <c r="B6" s="3">
        <v>1</v>
      </c>
      <c r="C6" s="4" t="s">
        <v>20</v>
      </c>
      <c r="D6" s="4" t="s">
        <v>21</v>
      </c>
      <c r="E6" s="4">
        <v>695</v>
      </c>
      <c r="F6" s="4">
        <f>E6*25</f>
        <v>17375</v>
      </c>
      <c r="G6" s="4">
        <f>F6*0.2</f>
        <v>3475</v>
      </c>
      <c r="H6" s="4">
        <f>695*2</f>
        <v>1390</v>
      </c>
      <c r="I6" s="4">
        <v>0</v>
      </c>
      <c r="J6" s="4">
        <v>0</v>
      </c>
      <c r="K6" s="4">
        <v>0</v>
      </c>
      <c r="L6" s="4">
        <v>2550</v>
      </c>
      <c r="M6" s="4">
        <f>SUM(F6:L6)</f>
        <v>24790</v>
      </c>
      <c r="N6" s="4">
        <v>1000</v>
      </c>
      <c r="O6" s="4">
        <v>250</v>
      </c>
      <c r="P6" s="4">
        <v>434.375</v>
      </c>
      <c r="Q6" s="4">
        <v>200</v>
      </c>
      <c r="R6" s="4">
        <f>SUM(N6:Q6)</f>
        <v>1884.375</v>
      </c>
      <c r="S6" s="4">
        <v>0</v>
      </c>
      <c r="T6" s="4">
        <v>0</v>
      </c>
      <c r="U6" s="4">
        <f>M6-R6</f>
        <v>22905.625</v>
      </c>
    </row>
    <row r="7" spans="2:21">
      <c r="B7" s="3">
        <f>B6+1</f>
        <v>2</v>
      </c>
      <c r="C7" s="4" t="s">
        <v>24</v>
      </c>
      <c r="D7" s="4" t="s">
        <v>25</v>
      </c>
      <c r="E7" s="4">
        <v>695</v>
      </c>
      <c r="F7" s="4">
        <f>E7*25</f>
        <v>17375</v>
      </c>
      <c r="G7" s="4">
        <f>F7*0.3</f>
        <v>5212.5</v>
      </c>
      <c r="H7" s="4">
        <f>695*2</f>
        <v>1390</v>
      </c>
      <c r="I7" s="4">
        <v>0</v>
      </c>
      <c r="J7" s="4">
        <v>0</v>
      </c>
      <c r="K7" s="4">
        <v>0</v>
      </c>
      <c r="L7" s="4">
        <f>2550</f>
        <v>2550</v>
      </c>
      <c r="M7" s="4">
        <f>SUM(F7:L7)</f>
        <v>26527.5</v>
      </c>
      <c r="N7" s="4">
        <v>1000</v>
      </c>
      <c r="O7" s="4">
        <v>325</v>
      </c>
      <c r="P7" s="4">
        <v>434.375</v>
      </c>
      <c r="Q7" s="4">
        <v>200</v>
      </c>
      <c r="R7" s="4">
        <f>SUM(N7:Q7)</f>
        <v>1959.375</v>
      </c>
      <c r="S7" s="4">
        <v>0</v>
      </c>
      <c r="T7" s="4">
        <v>0</v>
      </c>
      <c r="U7" s="4">
        <f>M7-R7</f>
        <v>24568.125</v>
      </c>
    </row>
    <row r="8" spans="2:21">
      <c r="B8" s="3">
        <f>B7+1</f>
        <v>3</v>
      </c>
      <c r="C8" s="4" t="s">
        <v>26</v>
      </c>
      <c r="D8" s="4" t="s">
        <v>27</v>
      </c>
      <c r="E8" s="4">
        <v>695</v>
      </c>
      <c r="F8" s="4">
        <f>E8*25</f>
        <v>17375</v>
      </c>
      <c r="G8" s="4">
        <f>F8*0.4</f>
        <v>6950</v>
      </c>
      <c r="H8" s="4">
        <f>695*2</f>
        <v>1390</v>
      </c>
      <c r="I8" s="4">
        <v>0</v>
      </c>
      <c r="J8" s="4">
        <v>0</v>
      </c>
      <c r="K8" s="4">
        <v>0</v>
      </c>
      <c r="L8" s="4">
        <f>2550</f>
        <v>2550</v>
      </c>
      <c r="M8" s="4">
        <f>SUM(F8:L8)</f>
        <v>28265</v>
      </c>
      <c r="N8" s="4">
        <v>1000</v>
      </c>
      <c r="O8" s="4">
        <v>425</v>
      </c>
      <c r="P8" s="4">
        <v>434.375</v>
      </c>
      <c r="Q8" s="4">
        <v>200</v>
      </c>
      <c r="R8" s="4">
        <f>SUM(N8:Q8)</f>
        <v>2059.375</v>
      </c>
      <c r="S8" s="4">
        <v>0</v>
      </c>
      <c r="T8" s="4">
        <v>0</v>
      </c>
      <c r="U8" s="4">
        <f>M8-R8</f>
        <v>26205.625</v>
      </c>
    </row>
    <row r="9" spans="2:21">
      <c r="B9" s="3">
        <f>B8+1</f>
        <v>4</v>
      </c>
      <c r="C9" s="5" t="s">
        <v>28</v>
      </c>
      <c r="D9" s="5" t="s">
        <v>29</v>
      </c>
      <c r="E9" s="4">
        <v>695</v>
      </c>
      <c r="F9" s="4">
        <f>E9*25</f>
        <v>17375</v>
      </c>
      <c r="G9" s="5">
        <f>F9*0.5</f>
        <v>8687.5</v>
      </c>
      <c r="H9" s="4">
        <f>695*2</f>
        <v>1390</v>
      </c>
      <c r="I9" s="4">
        <v>0</v>
      </c>
      <c r="J9" s="5">
        <v>0</v>
      </c>
      <c r="K9" s="5">
        <v>0</v>
      </c>
      <c r="L9" s="4">
        <f>2550</f>
        <v>2550</v>
      </c>
      <c r="M9" s="4">
        <f>SUM(F9:L9)</f>
        <v>30002.5</v>
      </c>
      <c r="N9" s="5">
        <v>1000</v>
      </c>
      <c r="O9" s="5">
        <v>500</v>
      </c>
      <c r="P9" s="4">
        <v>434.375</v>
      </c>
      <c r="Q9" s="5">
        <v>200</v>
      </c>
      <c r="R9" s="4">
        <f>SUM(N9:Q9)</f>
        <v>2134.375</v>
      </c>
      <c r="S9" s="4">
        <v>0</v>
      </c>
      <c r="T9" s="5">
        <v>0</v>
      </c>
      <c r="U9" s="4">
        <f>M9-R9</f>
        <v>27868.125</v>
      </c>
    </row>
    <row r="10" spans="2:21">
      <c r="B10" s="9" t="s">
        <v>18</v>
      </c>
      <c r="C10" s="9"/>
      <c r="D10" s="9"/>
      <c r="E10" s="9"/>
      <c r="F10" s="9">
        <f t="shared" ref="F10:U10" si="0">SUM(F6:F9)</f>
        <v>69500</v>
      </c>
      <c r="G10" s="9">
        <f t="shared" si="0"/>
        <v>24325</v>
      </c>
      <c r="H10" s="9">
        <f t="shared" si="0"/>
        <v>5560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10200</v>
      </c>
      <c r="M10" s="9">
        <f t="shared" si="0"/>
        <v>109585</v>
      </c>
      <c r="N10" s="9">
        <f t="shared" si="0"/>
        <v>4000</v>
      </c>
      <c r="O10" s="9">
        <f t="shared" si="0"/>
        <v>1500</v>
      </c>
      <c r="P10" s="9">
        <f t="shared" si="0"/>
        <v>1737.5</v>
      </c>
      <c r="Q10" s="9">
        <f t="shared" si="0"/>
        <v>800</v>
      </c>
      <c r="R10" s="9">
        <f t="shared" si="0"/>
        <v>8037.5</v>
      </c>
      <c r="S10" s="9">
        <f t="shared" si="0"/>
        <v>0</v>
      </c>
      <c r="T10" s="9">
        <f t="shared" si="0"/>
        <v>0</v>
      </c>
      <c r="U10" s="9">
        <f t="shared" si="0"/>
        <v>101547.5</v>
      </c>
    </row>
    <row r="11" spans="2:21">
      <c r="G11" s="10"/>
    </row>
    <row r="12" spans="2:21">
      <c r="F12" s="10"/>
      <c r="G12" s="10"/>
    </row>
    <row r="13" spans="2:21">
      <c r="B13" s="2" t="s">
        <v>30</v>
      </c>
      <c r="D13" s="2"/>
      <c r="E13" s="2"/>
      <c r="F13" s="10"/>
    </row>
    <row r="14" spans="2:21">
      <c r="B14" s="2" t="s">
        <v>49</v>
      </c>
      <c r="C14" s="2"/>
    </row>
    <row r="15" spans="2:21" ht="14.5" customHeight="1">
      <c r="B15" s="1" t="s">
        <v>22</v>
      </c>
      <c r="N15" s="22" t="s">
        <v>9</v>
      </c>
      <c r="O15" s="22"/>
      <c r="P15" s="23"/>
      <c r="Q15" s="23"/>
      <c r="R15" s="23"/>
    </row>
    <row r="16" spans="2:21" ht="29">
      <c r="B16" s="6"/>
      <c r="C16" s="6" t="s">
        <v>0</v>
      </c>
      <c r="D16" s="6" t="s">
        <v>17</v>
      </c>
      <c r="E16" s="6" t="s">
        <v>31</v>
      </c>
      <c r="F16" s="6" t="s">
        <v>2</v>
      </c>
      <c r="G16" s="6" t="s">
        <v>3</v>
      </c>
      <c r="H16" s="6" t="s">
        <v>1</v>
      </c>
      <c r="I16" s="7" t="s">
        <v>4</v>
      </c>
      <c r="J16" s="6" t="s">
        <v>7</v>
      </c>
      <c r="K16" s="6" t="s">
        <v>5</v>
      </c>
      <c r="L16" s="6" t="s">
        <v>6</v>
      </c>
      <c r="M16" s="7" t="s">
        <v>8</v>
      </c>
      <c r="N16" s="8" t="s">
        <v>10</v>
      </c>
      <c r="O16" s="8" t="s">
        <v>32</v>
      </c>
      <c r="P16" s="8" t="s">
        <v>11</v>
      </c>
      <c r="Q16" s="8" t="s">
        <v>13</v>
      </c>
      <c r="R16" s="8" t="s">
        <v>14</v>
      </c>
      <c r="S16" s="7" t="s">
        <v>15</v>
      </c>
      <c r="T16" s="7" t="s">
        <v>16</v>
      </c>
      <c r="U16" s="7" t="s">
        <v>12</v>
      </c>
    </row>
    <row r="17" spans="2:21">
      <c r="B17" s="3">
        <v>1</v>
      </c>
      <c r="C17" s="4" t="s">
        <v>37</v>
      </c>
      <c r="D17" s="4" t="s">
        <v>41</v>
      </c>
      <c r="E17" s="4">
        <v>800</v>
      </c>
      <c r="F17" s="4">
        <f>E17*25</f>
        <v>20000</v>
      </c>
      <c r="G17" s="4">
        <v>0</v>
      </c>
      <c r="H17" s="4">
        <v>2500</v>
      </c>
      <c r="I17" s="4">
        <v>0</v>
      </c>
      <c r="J17" s="4">
        <v>0</v>
      </c>
      <c r="K17" s="4">
        <v>0</v>
      </c>
      <c r="L17" s="4">
        <v>2550</v>
      </c>
      <c r="M17" s="4">
        <f>SUM(F17:L17)</f>
        <v>25050</v>
      </c>
      <c r="N17" s="4">
        <v>1000</v>
      </c>
      <c r="O17" s="4">
        <v>125</v>
      </c>
      <c r="P17" s="4">
        <v>500</v>
      </c>
      <c r="Q17" s="4">
        <v>200</v>
      </c>
      <c r="R17" s="4">
        <f>SUM(N17:Q17)</f>
        <v>1825</v>
      </c>
      <c r="S17" s="4">
        <f>M17-K17-L17-R17</f>
        <v>20675</v>
      </c>
      <c r="T17" s="4">
        <v>0</v>
      </c>
      <c r="U17" s="4">
        <f>M17-R17</f>
        <v>23225</v>
      </c>
    </row>
    <row r="18" spans="2:21">
      <c r="B18" s="3">
        <f>B17+1</f>
        <v>2</v>
      </c>
      <c r="C18" s="4" t="s">
        <v>38</v>
      </c>
      <c r="D18" s="4" t="s">
        <v>42</v>
      </c>
      <c r="E18" s="4">
        <v>800</v>
      </c>
      <c r="F18" s="4">
        <f>E18*25</f>
        <v>20000</v>
      </c>
      <c r="G18" s="4">
        <v>0</v>
      </c>
      <c r="H18" s="4">
        <v>2500</v>
      </c>
      <c r="I18" s="4">
        <v>0</v>
      </c>
      <c r="J18" s="4">
        <v>0</v>
      </c>
      <c r="K18" s="4">
        <v>0</v>
      </c>
      <c r="L18" s="4">
        <f>2550</f>
        <v>2550</v>
      </c>
      <c r="M18" s="4">
        <f>SUM(F18:L18)</f>
        <v>25050</v>
      </c>
      <c r="N18" s="4">
        <v>1000</v>
      </c>
      <c r="O18" s="4">
        <v>125</v>
      </c>
      <c r="P18" s="4">
        <v>500</v>
      </c>
      <c r="Q18" s="4">
        <v>200</v>
      </c>
      <c r="R18" s="4">
        <f>SUM(N18:Q18)</f>
        <v>1825</v>
      </c>
      <c r="S18" s="4">
        <f>M18-K18-L18-R18</f>
        <v>20675</v>
      </c>
      <c r="T18" s="4">
        <v>0</v>
      </c>
      <c r="U18" s="4">
        <f>M18-R18</f>
        <v>23225</v>
      </c>
    </row>
    <row r="19" spans="2:21">
      <c r="B19" s="3">
        <f>B18+1</f>
        <v>3</v>
      </c>
      <c r="C19" s="4" t="s">
        <v>39</v>
      </c>
      <c r="D19" s="4" t="s">
        <v>43</v>
      </c>
      <c r="E19" s="4">
        <v>800</v>
      </c>
      <c r="F19" s="4">
        <f>E19*25</f>
        <v>20000</v>
      </c>
      <c r="G19" s="4">
        <v>0</v>
      </c>
      <c r="H19" s="4">
        <v>2500</v>
      </c>
      <c r="I19" s="4">
        <v>0</v>
      </c>
      <c r="J19" s="4">
        <v>0</v>
      </c>
      <c r="K19" s="4">
        <v>0</v>
      </c>
      <c r="L19" s="4">
        <f>2550</f>
        <v>2550</v>
      </c>
      <c r="M19" s="4">
        <f>SUM(F19:L19)</f>
        <v>25050</v>
      </c>
      <c r="N19" s="4">
        <v>1000</v>
      </c>
      <c r="O19" s="4">
        <v>125</v>
      </c>
      <c r="P19" s="4">
        <v>500</v>
      </c>
      <c r="Q19" s="4">
        <v>200</v>
      </c>
      <c r="R19" s="4">
        <f>SUM(N19:Q19)</f>
        <v>1825</v>
      </c>
      <c r="S19" s="4">
        <f>M19-K19-L19-R19</f>
        <v>20675</v>
      </c>
      <c r="T19" s="4">
        <v>0</v>
      </c>
      <c r="U19" s="4">
        <f>M19-R19</f>
        <v>23225</v>
      </c>
    </row>
    <row r="20" spans="2:21">
      <c r="B20" s="3">
        <f>B19+1</f>
        <v>4</v>
      </c>
      <c r="C20" s="5" t="s">
        <v>40</v>
      </c>
      <c r="D20" s="5" t="s">
        <v>44</v>
      </c>
      <c r="E20" s="4">
        <v>800</v>
      </c>
      <c r="F20" s="4">
        <f>E20*25</f>
        <v>20000</v>
      </c>
      <c r="G20" s="5">
        <v>0</v>
      </c>
      <c r="H20" s="4">
        <v>2500</v>
      </c>
      <c r="I20" s="5">
        <v>0</v>
      </c>
      <c r="J20" s="5">
        <v>0</v>
      </c>
      <c r="K20" s="5">
        <v>0</v>
      </c>
      <c r="L20" s="4">
        <f>2550</f>
        <v>2550</v>
      </c>
      <c r="M20" s="4">
        <f>SUM(F20:L20)</f>
        <v>25050</v>
      </c>
      <c r="N20" s="5">
        <v>1000</v>
      </c>
      <c r="O20" s="5">
        <v>125</v>
      </c>
      <c r="P20" s="5">
        <v>500</v>
      </c>
      <c r="Q20" s="5">
        <v>200</v>
      </c>
      <c r="R20" s="4">
        <f>SUM(N20:Q20)</f>
        <v>1825</v>
      </c>
      <c r="S20" s="4">
        <f>M20-K20-L20-R20</f>
        <v>20675</v>
      </c>
      <c r="T20" s="5">
        <v>0</v>
      </c>
      <c r="U20" s="4">
        <f>M20-R20</f>
        <v>23225</v>
      </c>
    </row>
    <row r="21" spans="2:21">
      <c r="B21" s="9" t="s">
        <v>18</v>
      </c>
      <c r="C21" s="9"/>
      <c r="D21" s="9"/>
      <c r="E21" s="9"/>
      <c r="F21" s="9">
        <f t="shared" ref="F21" si="1">SUM(F17:F20)</f>
        <v>80000</v>
      </c>
      <c r="G21" s="9">
        <f t="shared" ref="G21" si="2">SUM(G17:G20)</f>
        <v>0</v>
      </c>
      <c r="H21" s="9">
        <f t="shared" ref="H21" si="3">SUM(H17:H20)</f>
        <v>10000</v>
      </c>
      <c r="I21" s="9">
        <f t="shared" ref="I21" si="4">SUM(I17:I20)</f>
        <v>0</v>
      </c>
      <c r="J21" s="9">
        <f t="shared" ref="J21" si="5">SUM(J17:J20)</f>
        <v>0</v>
      </c>
      <c r="K21" s="9">
        <f t="shared" ref="K21" si="6">SUM(K17:K20)</f>
        <v>0</v>
      </c>
      <c r="L21" s="9">
        <f t="shared" ref="L21" si="7">SUM(L17:L20)</f>
        <v>10200</v>
      </c>
      <c r="M21" s="9">
        <f t="shared" ref="M21" si="8">SUM(M17:M20)</f>
        <v>100200</v>
      </c>
      <c r="N21" s="9">
        <f t="shared" ref="N21" si="9">SUM(N17:N20)</f>
        <v>4000</v>
      </c>
      <c r="O21" s="9">
        <f t="shared" ref="O21" si="10">SUM(O17:O20)</f>
        <v>500</v>
      </c>
      <c r="P21" s="9">
        <f t="shared" ref="P21" si="11">SUM(P17:P20)</f>
        <v>2000</v>
      </c>
      <c r="Q21" s="9">
        <f t="shared" ref="Q21" si="12">SUM(Q17:Q20)</f>
        <v>800</v>
      </c>
      <c r="R21" s="9">
        <f t="shared" ref="R21" si="13">SUM(R17:R20)</f>
        <v>7300</v>
      </c>
      <c r="S21" s="9">
        <f t="shared" ref="S21" si="14">SUM(S17:S20)</f>
        <v>82700</v>
      </c>
      <c r="T21" s="9">
        <f t="shared" ref="T21" si="15">SUM(T17:T20)</f>
        <v>0</v>
      </c>
      <c r="U21" s="9">
        <f t="shared" ref="U21" si="16">SUM(U17:U20)</f>
        <v>92900</v>
      </c>
    </row>
    <row r="22" spans="2:21">
      <c r="H22" s="10"/>
    </row>
    <row r="23" spans="2:21">
      <c r="F23" s="10"/>
      <c r="H23" s="10"/>
    </row>
    <row r="24" spans="2:21">
      <c r="B24" s="2" t="s">
        <v>30</v>
      </c>
      <c r="D24" s="2"/>
      <c r="E24" s="2"/>
    </row>
    <row r="25" spans="2:21">
      <c r="B25" s="2" t="s">
        <v>49</v>
      </c>
      <c r="C25" s="2"/>
    </row>
    <row r="26" spans="2:21" ht="14.5" customHeight="1">
      <c r="B26" s="1" t="s">
        <v>23</v>
      </c>
      <c r="N26" s="22" t="s">
        <v>9</v>
      </c>
      <c r="O26" s="22"/>
      <c r="P26" s="23"/>
      <c r="Q26" s="23"/>
      <c r="R26" s="23"/>
    </row>
    <row r="27" spans="2:21" ht="29">
      <c r="B27" s="6"/>
      <c r="C27" s="6" t="s">
        <v>0</v>
      </c>
      <c r="D27" s="6" t="s">
        <v>17</v>
      </c>
      <c r="E27" s="6" t="s">
        <v>31</v>
      </c>
      <c r="F27" s="6" t="s">
        <v>2</v>
      </c>
      <c r="G27" s="6" t="s">
        <v>3</v>
      </c>
      <c r="H27" s="6" t="s">
        <v>1</v>
      </c>
      <c r="I27" s="7" t="s">
        <v>4</v>
      </c>
      <c r="J27" s="6" t="s">
        <v>7</v>
      </c>
      <c r="K27" s="6" t="s">
        <v>5</v>
      </c>
      <c r="L27" s="6" t="s">
        <v>6</v>
      </c>
      <c r="M27" s="7" t="s">
        <v>8</v>
      </c>
      <c r="N27" s="8" t="s">
        <v>10</v>
      </c>
      <c r="O27" s="8" t="s">
        <v>32</v>
      </c>
      <c r="P27" s="8" t="s">
        <v>11</v>
      </c>
      <c r="Q27" s="8" t="s">
        <v>13</v>
      </c>
      <c r="R27" s="8" t="s">
        <v>14</v>
      </c>
      <c r="S27" s="7" t="s">
        <v>15</v>
      </c>
      <c r="T27" s="7" t="s">
        <v>16</v>
      </c>
      <c r="U27" s="7" t="s">
        <v>12</v>
      </c>
    </row>
    <row r="28" spans="2:21">
      <c r="B28" s="3">
        <v>1</v>
      </c>
      <c r="C28" s="4" t="s">
        <v>33</v>
      </c>
      <c r="D28" s="4" t="s">
        <v>45</v>
      </c>
      <c r="E28" s="4">
        <v>1250</v>
      </c>
      <c r="F28" s="4">
        <f>E28*25</f>
        <v>31250</v>
      </c>
      <c r="G28" s="4">
        <f>F28*0.2</f>
        <v>6250</v>
      </c>
      <c r="H28" s="4">
        <f>E28*2</f>
        <v>2500</v>
      </c>
      <c r="I28" s="4"/>
      <c r="J28" s="4"/>
      <c r="K28" s="4"/>
      <c r="L28" s="4">
        <v>2550</v>
      </c>
      <c r="M28" s="4">
        <f>SUM(F28:L28)</f>
        <v>42550</v>
      </c>
      <c r="N28" s="4">
        <v>1000</v>
      </c>
      <c r="O28" s="4">
        <v>750</v>
      </c>
      <c r="P28" s="4">
        <v>781.25</v>
      </c>
      <c r="Q28" s="4">
        <v>200</v>
      </c>
      <c r="R28" s="4">
        <f>SUM(N28:Q28)</f>
        <v>2731.25</v>
      </c>
      <c r="S28" s="4">
        <f>M28-K28-L28-R28</f>
        <v>37268.75</v>
      </c>
      <c r="T28" s="4">
        <v>2662.0839999999998</v>
      </c>
      <c r="U28" s="4">
        <f>M28-R28-T28</f>
        <v>37156.665999999997</v>
      </c>
    </row>
    <row r="29" spans="2:21">
      <c r="B29" s="3">
        <f>B28+1</f>
        <v>2</v>
      </c>
      <c r="C29" s="4" t="s">
        <v>34</v>
      </c>
      <c r="D29" s="4" t="s">
        <v>46</v>
      </c>
      <c r="E29" s="4">
        <v>1250</v>
      </c>
      <c r="F29" s="4">
        <f>E29*25</f>
        <v>31250</v>
      </c>
      <c r="G29" s="4">
        <f>F29*0.3</f>
        <v>9375</v>
      </c>
      <c r="H29" s="4">
        <f>E29*2</f>
        <v>2500</v>
      </c>
      <c r="I29" s="4"/>
      <c r="J29" s="4"/>
      <c r="K29" s="4"/>
      <c r="L29" s="4">
        <f>2550</f>
        <v>2550</v>
      </c>
      <c r="M29" s="4">
        <f>SUM(F29:L29)</f>
        <v>45675</v>
      </c>
      <c r="N29" s="4">
        <v>1000</v>
      </c>
      <c r="O29" s="4">
        <v>750</v>
      </c>
      <c r="P29" s="4">
        <v>781.25</v>
      </c>
      <c r="Q29" s="4">
        <v>200</v>
      </c>
      <c r="R29" s="4">
        <f>SUM(N29:Q29)</f>
        <v>2731.25</v>
      </c>
      <c r="S29" s="4">
        <f>M29-K29-L29-R29</f>
        <v>40393.75</v>
      </c>
      <c r="T29" s="4">
        <v>3287.0839999999998</v>
      </c>
      <c r="U29" s="4">
        <f>M29-R29-T29</f>
        <v>39656.665999999997</v>
      </c>
    </row>
    <row r="30" spans="2:21">
      <c r="B30" s="3">
        <f>B29+1</f>
        <v>3</v>
      </c>
      <c r="C30" s="4" t="s">
        <v>35</v>
      </c>
      <c r="D30" s="4" t="s">
        <v>47</v>
      </c>
      <c r="E30" s="4">
        <v>1250</v>
      </c>
      <c r="F30" s="4">
        <f>E30*25</f>
        <v>31250</v>
      </c>
      <c r="G30" s="4">
        <f>F30*0.4</f>
        <v>12500</v>
      </c>
      <c r="H30" s="4">
        <f>E30*2</f>
        <v>2500</v>
      </c>
      <c r="I30" s="4"/>
      <c r="J30" s="4"/>
      <c r="K30" s="4"/>
      <c r="L30" s="4">
        <f>2550</f>
        <v>2550</v>
      </c>
      <c r="M30" s="4">
        <f>SUM(F30:L30)</f>
        <v>48800</v>
      </c>
      <c r="N30" s="4">
        <v>1000</v>
      </c>
      <c r="O30" s="4">
        <v>750</v>
      </c>
      <c r="P30" s="4">
        <v>781.25</v>
      </c>
      <c r="Q30" s="4">
        <v>200</v>
      </c>
      <c r="R30" s="4">
        <f>SUM(N30:Q30)</f>
        <v>2731.25</v>
      </c>
      <c r="S30" s="4">
        <f>M30-K30-L30-R30</f>
        <v>43518.75</v>
      </c>
      <c r="T30" s="4">
        <v>3912.0839999999998</v>
      </c>
      <c r="U30" s="4">
        <f>M30-R30-T30</f>
        <v>42156.665999999997</v>
      </c>
    </row>
    <row r="31" spans="2:21">
      <c r="B31" s="3">
        <f>B30+1</f>
        <v>4</v>
      </c>
      <c r="C31" s="5" t="s">
        <v>36</v>
      </c>
      <c r="D31" s="5" t="s">
        <v>48</v>
      </c>
      <c r="E31" s="4">
        <v>1250</v>
      </c>
      <c r="F31" s="4">
        <f>E31*25</f>
        <v>31250</v>
      </c>
      <c r="G31" s="5">
        <f>F31*0.5</f>
        <v>15625</v>
      </c>
      <c r="H31" s="4">
        <f>E31*2</f>
        <v>2500</v>
      </c>
      <c r="I31" s="5"/>
      <c r="J31" s="5"/>
      <c r="K31" s="5"/>
      <c r="L31" s="4">
        <f>2550</f>
        <v>2550</v>
      </c>
      <c r="M31" s="4">
        <f>SUM(F31:L31)</f>
        <v>51925</v>
      </c>
      <c r="N31" s="5">
        <v>1000</v>
      </c>
      <c r="O31" s="5">
        <v>750</v>
      </c>
      <c r="P31" s="5">
        <v>781.25</v>
      </c>
      <c r="Q31" s="5">
        <v>200</v>
      </c>
      <c r="R31" s="4">
        <f>SUM(N31:Q31)</f>
        <v>2731.25</v>
      </c>
      <c r="S31" s="4">
        <f>M31-K31-L31-R31</f>
        <v>46643.75</v>
      </c>
      <c r="T31" s="5">
        <v>4537.0839999999998</v>
      </c>
      <c r="U31" s="4">
        <f>M31-R31-T31</f>
        <v>44656.665999999997</v>
      </c>
    </row>
    <row r="32" spans="2:21">
      <c r="B32" s="9" t="s">
        <v>18</v>
      </c>
      <c r="C32" s="9"/>
      <c r="D32" s="9"/>
      <c r="E32" s="9"/>
      <c r="F32" s="9">
        <f t="shared" ref="F32" si="17">SUM(F28:F31)</f>
        <v>125000</v>
      </c>
      <c r="G32" s="9">
        <f t="shared" ref="G32" si="18">SUM(G28:G31)</f>
        <v>43750</v>
      </c>
      <c r="H32" s="9">
        <f t="shared" ref="H32" si="19">SUM(H28:H31)</f>
        <v>10000</v>
      </c>
      <c r="I32" s="9">
        <f t="shared" ref="I32" si="20">SUM(I28:I31)</f>
        <v>0</v>
      </c>
      <c r="J32" s="9">
        <f t="shared" ref="J32" si="21">SUM(J28:J31)</f>
        <v>0</v>
      </c>
      <c r="K32" s="9">
        <f t="shared" ref="K32" si="22">SUM(K28:K31)</f>
        <v>0</v>
      </c>
      <c r="L32" s="9">
        <f t="shared" ref="L32" si="23">SUM(L28:L31)</f>
        <v>10200</v>
      </c>
      <c r="M32" s="9">
        <f t="shared" ref="M32" si="24">SUM(M28:M31)</f>
        <v>188950</v>
      </c>
      <c r="N32" s="9">
        <f t="shared" ref="N32" si="25">SUM(N28:N31)</f>
        <v>4000</v>
      </c>
      <c r="O32" s="9">
        <f t="shared" ref="O32" si="26">SUM(O28:O31)</f>
        <v>3000</v>
      </c>
      <c r="P32" s="9">
        <f t="shared" ref="P32" si="27">SUM(P28:P31)</f>
        <v>3125</v>
      </c>
      <c r="Q32" s="9">
        <f t="shared" ref="Q32" si="28">SUM(Q28:Q31)</f>
        <v>800</v>
      </c>
      <c r="R32" s="9">
        <f t="shared" ref="R32" si="29">SUM(R28:R31)</f>
        <v>10925</v>
      </c>
      <c r="S32" s="9">
        <f t="shared" ref="S32" si="30">SUM(S28:S31)</f>
        <v>167825</v>
      </c>
      <c r="T32" s="9">
        <f t="shared" ref="T32" si="31">SUM(T28:T31)</f>
        <v>14398.335999999999</v>
      </c>
      <c r="U32" s="9">
        <f t="shared" ref="U32" si="32">SUM(U28:U31)</f>
        <v>163626.66399999999</v>
      </c>
    </row>
    <row r="34" spans="11:13">
      <c r="K34" s="11" t="s">
        <v>65</v>
      </c>
    </row>
    <row r="35" spans="11:13">
      <c r="K35" s="12">
        <v>14</v>
      </c>
      <c r="L35" s="13" t="s">
        <v>50</v>
      </c>
      <c r="M35" s="14">
        <f>M32+M21+M10</f>
        <v>398735</v>
      </c>
    </row>
    <row r="36" spans="11:13" ht="21.5">
      <c r="K36" s="15"/>
      <c r="L36" s="16" t="s">
        <v>51</v>
      </c>
      <c r="M36" s="17"/>
    </row>
    <row r="37" spans="11:13" ht="35" customHeight="1">
      <c r="K37" s="18">
        <v>15</v>
      </c>
      <c r="L37" s="16" t="s">
        <v>52</v>
      </c>
      <c r="M37" s="19">
        <f>F10</f>
        <v>69500</v>
      </c>
    </row>
    <row r="38" spans="11:13" ht="45.5" customHeight="1">
      <c r="K38" s="18">
        <v>16</v>
      </c>
      <c r="L38" s="16" t="s">
        <v>53</v>
      </c>
      <c r="M38" s="19">
        <f>G10+H10</f>
        <v>29885</v>
      </c>
    </row>
    <row r="39" spans="11:13" ht="28.5" customHeight="1">
      <c r="K39" s="18">
        <v>17</v>
      </c>
      <c r="L39" s="16" t="s">
        <v>54</v>
      </c>
      <c r="M39" s="19">
        <v>0</v>
      </c>
    </row>
    <row r="40" spans="11:13" ht="25" customHeight="1">
      <c r="K40" s="18">
        <v>18</v>
      </c>
      <c r="L40" s="16" t="s">
        <v>55</v>
      </c>
      <c r="M40" s="19">
        <f>SUM(L32+L21+L10)</f>
        <v>30600</v>
      </c>
    </row>
    <row r="41" spans="11:13" ht="60.5" customHeight="1">
      <c r="K41" s="18">
        <v>19</v>
      </c>
      <c r="L41" s="16" t="s">
        <v>56</v>
      </c>
      <c r="M41" s="19">
        <f>R32+R21</f>
        <v>18225</v>
      </c>
    </row>
    <row r="42" spans="11:13" ht="32" customHeight="1">
      <c r="K42" s="18">
        <v>20</v>
      </c>
      <c r="L42" s="16" t="s">
        <v>57</v>
      </c>
      <c r="M42" s="19">
        <v>0</v>
      </c>
    </row>
    <row r="43" spans="11:13" ht="39.5" customHeight="1">
      <c r="K43" s="18">
        <v>21</v>
      </c>
      <c r="L43" s="16" t="s">
        <v>58</v>
      </c>
      <c r="M43" s="19">
        <f>SUM(M37:M42)</f>
        <v>148210</v>
      </c>
    </row>
    <row r="44" spans="11:13">
      <c r="K44" s="20"/>
      <c r="L44" s="20"/>
      <c r="M44" s="21"/>
    </row>
    <row r="45" spans="11:13" ht="21.5">
      <c r="K45" s="12">
        <v>22</v>
      </c>
      <c r="L45" s="13" t="s">
        <v>59</v>
      </c>
      <c r="M45" s="14">
        <f>M35-M43</f>
        <v>250525</v>
      </c>
    </row>
    <row r="46" spans="11:13" ht="31.5">
      <c r="K46" s="12">
        <v>23</v>
      </c>
      <c r="L46" s="13" t="s">
        <v>60</v>
      </c>
      <c r="M46" s="14">
        <f>S21</f>
        <v>82700</v>
      </c>
    </row>
    <row r="47" spans="11:13" ht="21.5">
      <c r="K47" s="12">
        <v>24</v>
      </c>
      <c r="L47" s="13" t="s">
        <v>61</v>
      </c>
      <c r="M47" s="14">
        <f>M45-M46</f>
        <v>167825</v>
      </c>
    </row>
    <row r="48" spans="11:13">
      <c r="K48" s="20"/>
      <c r="L48" s="20"/>
      <c r="M48" s="21"/>
    </row>
    <row r="49" spans="11:13">
      <c r="K49" s="12">
        <v>25</v>
      </c>
      <c r="L49" s="13" t="s">
        <v>62</v>
      </c>
      <c r="M49" s="14">
        <f>T32</f>
        <v>14398.335999999999</v>
      </c>
    </row>
    <row r="50" spans="11:13" ht="31.5">
      <c r="K50" s="12">
        <v>26</v>
      </c>
      <c r="L50" s="13" t="s">
        <v>63</v>
      </c>
      <c r="M50" s="14">
        <v>0</v>
      </c>
    </row>
    <row r="51" spans="11:13" ht="21.5">
      <c r="K51" s="12">
        <v>27</v>
      </c>
      <c r="L51" s="13" t="s">
        <v>64</v>
      </c>
      <c r="M51" s="14">
        <f>M49+M50</f>
        <v>14398.335999999999</v>
      </c>
    </row>
  </sheetData>
  <mergeCells count="3">
    <mergeCell ref="N4:R4"/>
    <mergeCell ref="N15:R15"/>
    <mergeCell ref="N26:R26"/>
  </mergeCells>
  <pageMargins left="0.7" right="0.7" top="0.75" bottom="0.75" header="0.3" footer="0.3"/>
  <ignoredErrors>
    <ignoredError sqref="H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Pinoy Akawntant</dc:creator>
  <dcterms:created xsi:type="dcterms:W3CDTF">2025-10-07T07:28:25Z</dcterms:created>
  <dcterms:modified xsi:type="dcterms:W3CDTF">2026-06-16T08:03:23Z</dcterms:modified>
</cp:coreProperties>
</file>